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GS\Documents\5_Instances\Commissions\Commission Energie\"/>
    </mc:Choice>
  </mc:AlternateContent>
  <xr:revisionPtr revIDLastSave="0" documentId="13_ncr:1_{A4C2EC39-2880-4454-870C-3B91F7B7305B}" xr6:coauthVersionLast="47" xr6:coauthVersionMax="47" xr10:uidLastSave="{00000000-0000-0000-0000-000000000000}"/>
  <bookViews>
    <workbookView xWindow="-108" yWindow="-108" windowWidth="23256" windowHeight="12576" xr2:uid="{808E69C9-810C-4352-B92E-5FA125B08EA7}"/>
  </bookViews>
  <sheets>
    <sheet name="Synthèse" sheetId="5" r:id="rId1"/>
    <sheet name="2020" sheetId="3" r:id="rId2"/>
    <sheet name="2021" sheetId="2" r:id="rId3"/>
    <sheet name="2022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8" i="5" l="1"/>
  <c r="E68" i="5"/>
  <c r="D68" i="5"/>
  <c r="E67" i="5"/>
  <c r="D67" i="5"/>
  <c r="C67" i="5"/>
  <c r="E66" i="5"/>
  <c r="D66" i="5"/>
  <c r="C66" i="5"/>
  <c r="E65" i="5"/>
  <c r="D65" i="5"/>
  <c r="C65" i="5"/>
  <c r="E64" i="5"/>
  <c r="D64" i="5"/>
  <c r="C64" i="5"/>
  <c r="E63" i="5"/>
  <c r="D63" i="5"/>
  <c r="C63" i="5"/>
  <c r="E62" i="5"/>
  <c r="D62" i="5"/>
  <c r="C62" i="5"/>
  <c r="E61" i="5"/>
  <c r="D61" i="5"/>
  <c r="C61" i="5"/>
  <c r="E60" i="5"/>
  <c r="D60" i="5"/>
  <c r="C60" i="5"/>
  <c r="E59" i="5"/>
  <c r="D59" i="5"/>
  <c r="C59" i="5"/>
  <c r="E58" i="5"/>
  <c r="D58" i="5"/>
  <c r="C58" i="5"/>
  <c r="E57" i="5"/>
  <c r="D57" i="5"/>
  <c r="C57" i="5"/>
  <c r="E56" i="5"/>
  <c r="D56" i="5"/>
  <c r="C56" i="5"/>
  <c r="E55" i="5"/>
  <c r="D55" i="5"/>
  <c r="C55" i="5"/>
  <c r="E54" i="5"/>
  <c r="D54" i="5"/>
  <c r="C54" i="5"/>
  <c r="E53" i="5"/>
  <c r="D53" i="5"/>
  <c r="C53" i="5"/>
  <c r="E52" i="5"/>
  <c r="D52" i="5"/>
  <c r="C52" i="5"/>
  <c r="E51" i="5"/>
  <c r="D51" i="5"/>
  <c r="C51" i="5"/>
  <c r="E50" i="5"/>
  <c r="D50" i="5"/>
  <c r="C50" i="5"/>
  <c r="E49" i="5"/>
  <c r="D49" i="5"/>
  <c r="C49" i="5"/>
  <c r="E48" i="5"/>
  <c r="D48" i="5"/>
  <c r="C48" i="5"/>
  <c r="E47" i="5"/>
  <c r="D47" i="5"/>
  <c r="C47" i="5"/>
  <c r="E46" i="5"/>
  <c r="D46" i="5"/>
  <c r="C46" i="5"/>
  <c r="E45" i="5"/>
  <c r="D45" i="5"/>
  <c r="C45" i="5"/>
  <c r="E44" i="5"/>
  <c r="D44" i="5"/>
  <c r="C44" i="5"/>
  <c r="E43" i="5"/>
  <c r="D43" i="5"/>
  <c r="C43" i="5"/>
  <c r="E42" i="5"/>
  <c r="D42" i="5"/>
  <c r="C42" i="5"/>
  <c r="E41" i="5"/>
  <c r="D41" i="5"/>
  <c r="C41" i="5"/>
  <c r="E40" i="5"/>
  <c r="D40" i="5"/>
  <c r="C40" i="5"/>
  <c r="E39" i="5"/>
  <c r="D39" i="5"/>
  <c r="C39" i="5"/>
  <c r="E38" i="5"/>
  <c r="D38" i="5"/>
  <c r="C38" i="5"/>
  <c r="E37" i="5"/>
  <c r="D37" i="5"/>
  <c r="C37" i="5"/>
  <c r="E36" i="5"/>
  <c r="D36" i="5"/>
  <c r="C36" i="5"/>
  <c r="E35" i="5"/>
  <c r="D35" i="5"/>
  <c r="C35" i="5"/>
  <c r="E34" i="5"/>
  <c r="D34" i="5"/>
  <c r="C34" i="5"/>
  <c r="E33" i="5"/>
  <c r="D33" i="5"/>
  <c r="C33" i="5"/>
  <c r="E32" i="5"/>
  <c r="D32" i="5"/>
  <c r="C32" i="5"/>
  <c r="E31" i="5"/>
  <c r="D31" i="5"/>
  <c r="C31" i="5"/>
  <c r="E30" i="5"/>
  <c r="D30" i="5"/>
  <c r="C30" i="5"/>
  <c r="E29" i="5"/>
  <c r="D29" i="5"/>
  <c r="C29" i="5"/>
  <c r="E28" i="5"/>
  <c r="D28" i="5"/>
  <c r="C28" i="5"/>
  <c r="E27" i="5"/>
  <c r="D27" i="5"/>
  <c r="C27" i="5"/>
  <c r="E26" i="5"/>
  <c r="D26" i="5"/>
  <c r="C26" i="5"/>
  <c r="E25" i="5"/>
  <c r="D25" i="5"/>
  <c r="C25" i="5"/>
  <c r="E24" i="5"/>
  <c r="D24" i="5"/>
  <c r="C24" i="5"/>
  <c r="E23" i="5"/>
  <c r="D23" i="5"/>
  <c r="C23" i="5"/>
  <c r="E22" i="5"/>
  <c r="D22" i="5"/>
  <c r="C22" i="5"/>
  <c r="E21" i="5"/>
  <c r="D21" i="5"/>
  <c r="C21" i="5"/>
  <c r="E20" i="5"/>
  <c r="D20" i="5"/>
  <c r="C20" i="5"/>
  <c r="E19" i="5"/>
  <c r="D19" i="5"/>
  <c r="C19" i="5"/>
  <c r="E18" i="5"/>
  <c r="D18" i="5"/>
  <c r="C18" i="5"/>
  <c r="E17" i="5"/>
  <c r="D17" i="5"/>
  <c r="C17" i="5"/>
  <c r="E16" i="5"/>
  <c r="D16" i="5"/>
  <c r="C16" i="5"/>
  <c r="E15" i="5"/>
  <c r="D15" i="5"/>
  <c r="C15" i="5"/>
  <c r="E14" i="5"/>
  <c r="D14" i="5"/>
  <c r="C14" i="5"/>
  <c r="E13" i="5"/>
  <c r="D13" i="5"/>
  <c r="C13" i="5"/>
  <c r="E12" i="5"/>
  <c r="D12" i="5"/>
  <c r="C12" i="5"/>
  <c r="E11" i="5"/>
  <c r="D11" i="5"/>
  <c r="C11" i="5"/>
  <c r="E10" i="5"/>
  <c r="D10" i="5"/>
  <c r="C10" i="5"/>
  <c r="E9" i="5"/>
  <c r="D9" i="5"/>
  <c r="C9" i="5"/>
  <c r="E8" i="5"/>
  <c r="D8" i="5"/>
  <c r="C8" i="5"/>
  <c r="E7" i="5"/>
  <c r="D7" i="5"/>
  <c r="C7" i="5"/>
  <c r="E6" i="5"/>
  <c r="E5" i="5"/>
  <c r="D6" i="5"/>
  <c r="D5" i="5"/>
  <c r="C6" i="5"/>
  <c r="C5" i="5"/>
  <c r="O29" i="1"/>
  <c r="D17" i="1"/>
  <c r="D67" i="1"/>
  <c r="O66" i="1"/>
  <c r="O65" i="1"/>
  <c r="N68" i="1"/>
  <c r="O64" i="1"/>
  <c r="N62" i="1"/>
  <c r="N61" i="1"/>
  <c r="N10" i="1"/>
  <c r="N9" i="1"/>
  <c r="L10" i="1"/>
  <c r="L9" i="1"/>
  <c r="L67" i="1" s="1"/>
  <c r="O42" i="1"/>
  <c r="O40" i="1"/>
  <c r="D68" i="1"/>
  <c r="E68" i="1"/>
  <c r="F68" i="1"/>
  <c r="G68" i="1"/>
  <c r="H68" i="1"/>
  <c r="I68" i="1"/>
  <c r="J68" i="1"/>
  <c r="K68" i="1"/>
  <c r="L68" i="1"/>
  <c r="M68" i="1"/>
  <c r="C68" i="1"/>
  <c r="E67" i="1"/>
  <c r="F67" i="1"/>
  <c r="G67" i="1"/>
  <c r="H67" i="1"/>
  <c r="I67" i="1"/>
  <c r="J67" i="1"/>
  <c r="K67" i="1"/>
  <c r="M67" i="1"/>
  <c r="C67" i="1"/>
  <c r="J10" i="1"/>
  <c r="J9" i="1"/>
  <c r="C42" i="1"/>
  <c r="C28" i="1"/>
  <c r="C20" i="1"/>
  <c r="C19" i="1"/>
  <c r="C10" i="1"/>
  <c r="C9" i="1"/>
  <c r="C6" i="1"/>
  <c r="D10" i="1"/>
  <c r="D9" i="1"/>
  <c r="E8" i="1"/>
  <c r="E7" i="1"/>
  <c r="F10" i="1"/>
  <c r="F9" i="1"/>
  <c r="G10" i="1"/>
  <c r="G9" i="1"/>
  <c r="H10" i="1"/>
  <c r="H9" i="1"/>
  <c r="E67" i="2"/>
  <c r="O68" i="2"/>
  <c r="D68" i="2"/>
  <c r="E68" i="2"/>
  <c r="F68" i="2"/>
  <c r="G68" i="2"/>
  <c r="H68" i="2"/>
  <c r="I68" i="2"/>
  <c r="J68" i="2"/>
  <c r="K68" i="2"/>
  <c r="L68" i="2"/>
  <c r="M68" i="2"/>
  <c r="N68" i="2"/>
  <c r="C68" i="2"/>
  <c r="D67" i="2"/>
  <c r="F67" i="2"/>
  <c r="G67" i="2"/>
  <c r="H67" i="2"/>
  <c r="I67" i="2"/>
  <c r="J67" i="2"/>
  <c r="K67" i="2"/>
  <c r="L67" i="2"/>
  <c r="M67" i="2"/>
  <c r="N67" i="2"/>
  <c r="C67" i="2"/>
  <c r="K9" i="2"/>
  <c r="O63" i="2"/>
  <c r="O64" i="2"/>
  <c r="I10" i="2"/>
  <c r="I9" i="2"/>
  <c r="H10" i="2"/>
  <c r="H9" i="2"/>
  <c r="G10" i="2"/>
  <c r="G9" i="2"/>
  <c r="E47" i="2"/>
  <c r="E48" i="2"/>
  <c r="E52" i="2"/>
  <c r="E51" i="2"/>
  <c r="E66" i="2"/>
  <c r="E65" i="2"/>
  <c r="E64" i="2"/>
  <c r="E63" i="2"/>
  <c r="E40" i="2"/>
  <c r="E39" i="2"/>
  <c r="E36" i="2"/>
  <c r="E35" i="2"/>
  <c r="E32" i="2"/>
  <c r="E31" i="2"/>
  <c r="E30" i="2"/>
  <c r="E29" i="2"/>
  <c r="E28" i="2"/>
  <c r="E10" i="2"/>
  <c r="E9" i="2"/>
  <c r="E18" i="2"/>
  <c r="E17" i="2"/>
  <c r="E14" i="2"/>
  <c r="E13" i="2"/>
  <c r="E56" i="2"/>
  <c r="E55" i="2"/>
  <c r="D10" i="2"/>
  <c r="D9" i="2"/>
  <c r="O67" i="1" l="1"/>
  <c r="O68" i="1"/>
  <c r="O67" i="2"/>
  <c r="D68" i="3"/>
  <c r="E68" i="3"/>
  <c r="F68" i="3"/>
  <c r="G68" i="3"/>
  <c r="H68" i="3"/>
  <c r="I68" i="3"/>
  <c r="J68" i="3"/>
  <c r="K68" i="3"/>
  <c r="L68" i="3"/>
  <c r="M68" i="3"/>
  <c r="N68" i="3"/>
  <c r="O68" i="3" s="1"/>
  <c r="C68" i="3"/>
  <c r="D67" i="3"/>
  <c r="E67" i="3"/>
  <c r="F67" i="3"/>
  <c r="G67" i="3"/>
  <c r="H67" i="3"/>
  <c r="I67" i="3"/>
  <c r="J67" i="3"/>
  <c r="K67" i="3"/>
  <c r="L67" i="3"/>
  <c r="M67" i="3"/>
  <c r="C67" i="3"/>
  <c r="O10" i="3"/>
  <c r="O9" i="3"/>
  <c r="O8" i="3"/>
  <c r="O7" i="3"/>
  <c r="O6" i="3"/>
  <c r="O5" i="3"/>
  <c r="N67" i="3"/>
  <c r="M10" i="3"/>
  <c r="M9" i="3"/>
  <c r="K10" i="3"/>
  <c r="K9" i="3"/>
  <c r="O63" i="3"/>
  <c r="O64" i="3"/>
  <c r="I10" i="3"/>
  <c r="I9" i="3"/>
  <c r="G10" i="3"/>
  <c r="G9" i="3"/>
  <c r="E10" i="3"/>
  <c r="E9" i="3"/>
  <c r="C10" i="3"/>
  <c r="C9" i="3"/>
  <c r="O67" i="3" l="1"/>
  <c r="O17" i="3"/>
  <c r="O56" i="2"/>
  <c r="O55" i="2"/>
  <c r="O18" i="2"/>
  <c r="O17" i="2"/>
  <c r="O30" i="2"/>
  <c r="O29" i="2"/>
  <c r="O26" i="2"/>
  <c r="O25" i="2"/>
  <c r="O6" i="2"/>
  <c r="O22" i="2"/>
  <c r="O24" i="2"/>
  <c r="O23" i="2"/>
  <c r="O66" i="3"/>
  <c r="O65" i="3"/>
  <c r="O62" i="3"/>
  <c r="O61" i="3"/>
  <c r="O60" i="3"/>
  <c r="O59" i="3"/>
  <c r="O58" i="3"/>
  <c r="O57" i="3"/>
  <c r="O56" i="3"/>
  <c r="O55" i="3"/>
  <c r="O54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0" i="3"/>
  <c r="O19" i="3"/>
  <c r="O18" i="3"/>
  <c r="O16" i="3"/>
  <c r="O15" i="3"/>
  <c r="O12" i="3"/>
  <c r="O11" i="3"/>
  <c r="O66" i="2"/>
  <c r="O65" i="2"/>
  <c r="O62" i="2"/>
  <c r="O61" i="2"/>
  <c r="O60" i="2"/>
  <c r="O59" i="2"/>
  <c r="O58" i="2"/>
  <c r="O57" i="2"/>
  <c r="O54" i="2"/>
  <c r="O53" i="2"/>
  <c r="O52" i="2"/>
  <c r="O51" i="2"/>
  <c r="O50" i="2"/>
  <c r="O49" i="2"/>
  <c r="O48" i="2"/>
  <c r="O47" i="2"/>
  <c r="O46" i="2"/>
  <c r="O45" i="2"/>
  <c r="O42" i="2"/>
  <c r="O41" i="2"/>
  <c r="O40" i="2"/>
  <c r="O39" i="2"/>
  <c r="O38" i="2"/>
  <c r="O37" i="2"/>
  <c r="O36" i="2"/>
  <c r="O35" i="2"/>
  <c r="O34" i="2"/>
  <c r="O33" i="2"/>
  <c r="O32" i="2"/>
  <c r="O31" i="2"/>
  <c r="O28" i="2"/>
  <c r="O27" i="2"/>
  <c r="O20" i="2"/>
  <c r="O19" i="2"/>
  <c r="O16" i="2"/>
  <c r="O15" i="2"/>
  <c r="O12" i="2"/>
  <c r="O11" i="2"/>
  <c r="O10" i="2"/>
  <c r="O9" i="2"/>
  <c r="O8" i="2"/>
  <c r="O7" i="2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30" i="1"/>
  <c r="O31" i="1"/>
  <c r="O32" i="1"/>
  <c r="O33" i="1"/>
  <c r="O34" i="1"/>
  <c r="O35" i="1"/>
  <c r="O36" i="1"/>
  <c r="O37" i="1"/>
  <c r="O38" i="1"/>
  <c r="O39" i="1"/>
  <c r="O41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5" i="1"/>
  <c r="O21" i="2" l="1"/>
  <c r="O13" i="2"/>
  <c r="O5" i="2"/>
  <c r="O14" i="3"/>
  <c r="O13" i="3"/>
  <c r="O21" i="3"/>
  <c r="O44" i="2"/>
  <c r="O22" i="3"/>
  <c r="O43" i="2"/>
  <c r="O14" i="2"/>
</calcChain>
</file>

<file path=xl/sharedStrings.xml><?xml version="1.0" encoding="utf-8"?>
<sst xmlns="http://schemas.openxmlformats.org/spreadsheetml/2006/main" count="474" uniqueCount="55">
  <si>
    <t>LIEU</t>
  </si>
  <si>
    <t>JANVIER</t>
  </si>
  <si>
    <t>FEVRIER</t>
  </si>
  <si>
    <t>MARS</t>
  </si>
  <si>
    <t>AVRIL</t>
  </si>
  <si>
    <t>MAI</t>
  </si>
  <si>
    <t>JUIN</t>
  </si>
  <si>
    <t>JUILLET</t>
  </si>
  <si>
    <t>AOUT</t>
  </si>
  <si>
    <t>OCTOBRE</t>
  </si>
  <si>
    <t>NOVEMBRE</t>
  </si>
  <si>
    <t>DECEMBRE</t>
  </si>
  <si>
    <t>Electricité</t>
  </si>
  <si>
    <t>Montant</t>
  </si>
  <si>
    <t>Conso/
montant</t>
  </si>
  <si>
    <t>Conso kwh</t>
  </si>
  <si>
    <t>TOTAL</t>
  </si>
  <si>
    <t>CONSOMMATION ELECTRICITE ECLAIRAGE PUBLIC 2020</t>
  </si>
  <si>
    <t>SEPTEMBRE</t>
  </si>
  <si>
    <t>SEPEMBRE</t>
  </si>
  <si>
    <t>P7 HALLE</t>
  </si>
  <si>
    <t>P34 BASTIDE VERTE</t>
  </si>
  <si>
    <t>P35 JARDIN DE MONTESPAN</t>
  </si>
  <si>
    <t>P4 GAMBETTA</t>
  </si>
  <si>
    <t>FOYER RURAL</t>
  </si>
  <si>
    <t>P14 COTE ROUGE</t>
  </si>
  <si>
    <t>EP ROUTE D'AUSSON</t>
  </si>
  <si>
    <t>P6 TRIANON</t>
  </si>
  <si>
    <t>P12 CASTAGNERES</t>
  </si>
  <si>
    <t>P11 NAVATES</t>
  </si>
  <si>
    <t>P28 MAIRIE</t>
  </si>
  <si>
    <t>P29 ZONE ARTISANALE</t>
  </si>
  <si>
    <t>EP PYRENEES</t>
  </si>
  <si>
    <t>P8 COUMET</t>
  </si>
  <si>
    <t>P5 FONTAINE DU BOURG</t>
  </si>
  <si>
    <t>P13 TROUBADOURS</t>
  </si>
  <si>
    <t>P10 LOUBET</t>
  </si>
  <si>
    <t>P33 LANDEFREDE</t>
  </si>
  <si>
    <t>P9 CH D'AVENTIGNAN</t>
  </si>
  <si>
    <t>P3 BIGORRE</t>
  </si>
  <si>
    <t>P31 NEOULAT</t>
  </si>
  <si>
    <t>CHEMIN DES CHAMPS</t>
  </si>
  <si>
    <t>P26 BOULES</t>
  </si>
  <si>
    <t>BASE DE LOISIRS</t>
  </si>
  <si>
    <t>AVE DE ST GAUDENS</t>
  </si>
  <si>
    <t>AVE DU NORD</t>
  </si>
  <si>
    <t>P2 LASSUS</t>
  </si>
  <si>
    <t>P25 CAZAUGRAND</t>
  </si>
  <si>
    <t>P27 CHE DE BARAILLAN</t>
  </si>
  <si>
    <t>CHALETS DU LAC</t>
  </si>
  <si>
    <t>ECLAIRAGE AU SOL</t>
  </si>
  <si>
    <t xml:space="preserve">  </t>
  </si>
  <si>
    <t>CONSOMMATION ELECTRICITE ECLAIRAGE PUBLIC 2022</t>
  </si>
  <si>
    <t>CONSOMMATION ELECTRICITE ECLAIRAGE PUBLIC 2021</t>
  </si>
  <si>
    <t>CONSOMMATION ELECTRICITE ECLAIRAGE PUBLIC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</si>
</sst>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1313D1"/>
      <name val="Calibri"/>
      <family val="2"/>
      <scheme val="minor"/>
    </font>
    <font>
      <i/>
      <sz val="11"/>
      <color rgb="FF1313D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1313D1"/>
      <name val="Calibri"/>
      <family val="2"/>
      <scheme val="minor"/>
    </font>
    <font>
      <i/>
      <sz val="11"/>
      <color theme="4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8" xfId="0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5" fillId="0" borderId="2" xfId="0" applyFont="1" applyBorder="1"/>
    <xf numFmtId="0" fontId="4" fillId="0" borderId="4" xfId="0" applyFont="1" applyBorder="1" applyAlignment="1">
      <alignment horizontal="center"/>
    </xf>
    <xf numFmtId="44" fontId="4" fillId="0" borderId="4" xfId="1" applyFont="1" applyBorder="1"/>
    <xf numFmtId="44" fontId="5" fillId="0" borderId="2" xfId="1" applyFont="1" applyBorder="1"/>
    <xf numFmtId="0" fontId="7" fillId="2" borderId="7" xfId="0" applyFont="1" applyFill="1" applyBorder="1" applyAlignment="1">
      <alignment horizontal="center"/>
    </xf>
    <xf numFmtId="0" fontId="7" fillId="2" borderId="1" xfId="0" applyFont="1" applyFill="1" applyBorder="1"/>
    <xf numFmtId="0" fontId="8" fillId="2" borderId="2" xfId="0" applyFont="1" applyFill="1" applyBorder="1"/>
    <xf numFmtId="0" fontId="2" fillId="2" borderId="8" xfId="0" applyFont="1" applyFill="1" applyBorder="1" applyAlignment="1">
      <alignment horizontal="center"/>
    </xf>
    <xf numFmtId="44" fontId="2" fillId="2" borderId="3" xfId="1" applyFont="1" applyFill="1" applyBorder="1"/>
    <xf numFmtId="44" fontId="8" fillId="2" borderId="2" xfId="1" applyFont="1" applyFill="1" applyBorder="1"/>
    <xf numFmtId="1" fontId="8" fillId="2" borderId="2" xfId="1" applyNumberFormat="1" applyFont="1" applyFill="1" applyBorder="1"/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3" xfId="0" applyBorder="1" applyAlignment="1">
      <alignment horizontal="center"/>
    </xf>
    <xf numFmtId="44" fontId="4" fillId="0" borderId="4" xfId="1" applyFont="1" applyBorder="1" applyAlignment="1">
      <alignment horizontal="center" vertical="center"/>
    </xf>
    <xf numFmtId="44" fontId="4" fillId="0" borderId="4" xfId="1" applyFont="1" applyBorder="1" applyAlignment="1">
      <alignment horizontal="center"/>
    </xf>
    <xf numFmtId="44" fontId="4" fillId="0" borderId="4" xfId="0" applyNumberFormat="1" applyFont="1" applyBorder="1" applyAlignment="1">
      <alignment horizontal="center"/>
    </xf>
    <xf numFmtId="0" fontId="9" fillId="0" borderId="2" xfId="0" applyFont="1" applyBorder="1" applyAlignment="1">
      <alignment horizontal="right" vertical="center"/>
    </xf>
    <xf numFmtId="0" fontId="9" fillId="0" borderId="2" xfId="0" applyFont="1" applyBorder="1" applyAlignment="1">
      <alignment horizontal="right"/>
    </xf>
    <xf numFmtId="0" fontId="9" fillId="0" borderId="13" xfId="0" applyFont="1" applyBorder="1" applyAlignment="1">
      <alignment horizontal="right"/>
    </xf>
    <xf numFmtId="0" fontId="5" fillId="3" borderId="2" xfId="0" applyFont="1" applyFill="1" applyBorder="1"/>
    <xf numFmtId="44" fontId="4" fillId="3" borderId="4" xfId="1" applyFont="1" applyFill="1" applyBorder="1"/>
    <xf numFmtId="0" fontId="11" fillId="0" borderId="2" xfId="0" applyFont="1" applyBorder="1"/>
    <xf numFmtId="44" fontId="10" fillId="0" borderId="4" xfId="1" applyFont="1" applyBorder="1"/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1313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18387-0190-4EFA-9E2F-A50C88498052}">
  <sheetPr>
    <pageSetUpPr fitToPage="1"/>
  </sheetPr>
  <dimension ref="A1:E68"/>
  <sheetViews>
    <sheetView tabSelected="1" zoomScaleNormal="100" zoomScaleSheetLayoutView="80" zoomScalePageLayoutView="55" workbookViewId="0">
      <selection activeCell="I63" sqref="I63"/>
    </sheetView>
  </sheetViews>
  <sheetFormatPr baseColWidth="10" defaultRowHeight="14.4" x14ac:dyDescent="0.3"/>
  <cols>
    <col min="1" max="1" width="23" customWidth="1"/>
    <col min="3" max="5" width="11.88671875" customWidth="1"/>
  </cols>
  <sheetData>
    <row r="1" spans="1:5" ht="23.4" x14ac:dyDescent="0.45">
      <c r="A1" s="40" t="s">
        <v>54</v>
      </c>
      <c r="B1" s="40"/>
      <c r="C1" s="40"/>
      <c r="D1" s="40"/>
      <c r="E1" s="40"/>
    </row>
    <row r="2" spans="1:5" ht="15" thickBot="1" x14ac:dyDescent="0.35"/>
    <row r="3" spans="1:5" x14ac:dyDescent="0.3">
      <c r="A3" s="41" t="s">
        <v>0</v>
      </c>
      <c r="B3" s="43" t="s">
        <v>14</v>
      </c>
      <c r="C3" s="16">
        <v>2020</v>
      </c>
      <c r="D3" s="16">
        <v>2021</v>
      </c>
      <c r="E3" s="16">
        <v>2022</v>
      </c>
    </row>
    <row r="4" spans="1:5" ht="15" thickBot="1" x14ac:dyDescent="0.35">
      <c r="A4" s="42"/>
      <c r="B4" s="44"/>
      <c r="C4" s="3" t="s">
        <v>12</v>
      </c>
      <c r="D4" s="3" t="s">
        <v>12</v>
      </c>
      <c r="E4" s="3" t="s">
        <v>12</v>
      </c>
    </row>
    <row r="5" spans="1:5" ht="18.75" customHeight="1" x14ac:dyDescent="0.3">
      <c r="A5" s="35" t="s">
        <v>21</v>
      </c>
      <c r="B5" s="2" t="s">
        <v>15</v>
      </c>
      <c r="C5" s="4">
        <f>'2020'!O5</f>
        <v>8295</v>
      </c>
      <c r="D5" s="4">
        <f>'2021'!O5</f>
        <v>5874</v>
      </c>
      <c r="E5" s="4">
        <f>'2022'!O5</f>
        <v>8221</v>
      </c>
    </row>
    <row r="6" spans="1:5" ht="18.75" customHeight="1" thickBot="1" x14ac:dyDescent="0.35">
      <c r="A6" s="36"/>
      <c r="B6" s="1" t="s">
        <v>13</v>
      </c>
      <c r="C6" s="6">
        <f>'2020'!O6</f>
        <v>1249.54</v>
      </c>
      <c r="D6" s="6">
        <f>'2021'!O6</f>
        <v>940.12</v>
      </c>
      <c r="E6" s="6">
        <f>'2022'!O6</f>
        <v>1608.73</v>
      </c>
    </row>
    <row r="7" spans="1:5" ht="18.75" customHeight="1" x14ac:dyDescent="0.3">
      <c r="A7" s="29" t="s">
        <v>22</v>
      </c>
      <c r="B7" s="2" t="s">
        <v>15</v>
      </c>
      <c r="C7" s="4">
        <f>'2020'!O7</f>
        <v>2866</v>
      </c>
      <c r="D7" s="4">
        <f>'2021'!O7</f>
        <v>2961</v>
      </c>
      <c r="E7" s="4">
        <f>'2022'!O7</f>
        <v>17599</v>
      </c>
    </row>
    <row r="8" spans="1:5" ht="18.75" customHeight="1" thickBot="1" x14ac:dyDescent="0.35">
      <c r="A8" s="30"/>
      <c r="B8" s="1" t="s">
        <v>13</v>
      </c>
      <c r="C8" s="6">
        <f>'2020'!O8</f>
        <v>423.58</v>
      </c>
      <c r="D8" s="6">
        <f>'2021'!O8</f>
        <v>478.2</v>
      </c>
      <c r="E8" s="6">
        <f>'2022'!O8</f>
        <v>2597.7799999999993</v>
      </c>
    </row>
    <row r="9" spans="1:5" ht="18.75" customHeight="1" x14ac:dyDescent="0.3">
      <c r="A9" s="35" t="s">
        <v>23</v>
      </c>
      <c r="B9" s="2" t="s">
        <v>15</v>
      </c>
      <c r="C9" s="4">
        <f>'2020'!O9</f>
        <v>-1355</v>
      </c>
      <c r="D9" s="4">
        <f>'2021'!O9</f>
        <v>29119</v>
      </c>
      <c r="E9" s="4">
        <f>'2022'!O9</f>
        <v>22140</v>
      </c>
    </row>
    <row r="10" spans="1:5" ht="18.75" customHeight="1" thickBot="1" x14ac:dyDescent="0.35">
      <c r="A10" s="36"/>
      <c r="B10" s="1" t="s">
        <v>13</v>
      </c>
      <c r="C10" s="6">
        <f>'2020'!O10</f>
        <v>1523.04</v>
      </c>
      <c r="D10" s="6">
        <f>'2021'!O10</f>
        <v>5322.9800000000005</v>
      </c>
      <c r="E10" s="6">
        <f>'2022'!O10</f>
        <v>2789.6699999999996</v>
      </c>
    </row>
    <row r="11" spans="1:5" ht="18.75" customHeight="1" x14ac:dyDescent="0.3">
      <c r="A11" s="35" t="s">
        <v>24</v>
      </c>
      <c r="B11" s="2" t="s">
        <v>15</v>
      </c>
      <c r="C11" s="4">
        <f>'2020'!O11</f>
        <v>18013</v>
      </c>
      <c r="D11" s="4">
        <f>'2021'!O11</f>
        <v>19868</v>
      </c>
      <c r="E11" s="4">
        <f>'2022'!O11</f>
        <v>16344</v>
      </c>
    </row>
    <row r="12" spans="1:5" ht="18.75" customHeight="1" thickBot="1" x14ac:dyDescent="0.35">
      <c r="A12" s="36"/>
      <c r="B12" s="1" t="s">
        <v>13</v>
      </c>
      <c r="C12" s="6">
        <f>'2020'!O12</f>
        <v>2455.35</v>
      </c>
      <c r="D12" s="6">
        <f>'2021'!O12</f>
        <v>2876.92</v>
      </c>
      <c r="E12" s="6">
        <f>'2022'!O12</f>
        <v>2434.34</v>
      </c>
    </row>
    <row r="13" spans="1:5" ht="18.75" customHeight="1" x14ac:dyDescent="0.3">
      <c r="A13" s="29" t="s">
        <v>25</v>
      </c>
      <c r="B13" s="2" t="s">
        <v>15</v>
      </c>
      <c r="C13" s="4">
        <f>'2020'!O13</f>
        <v>5370</v>
      </c>
      <c r="D13" s="4">
        <f>'2021'!O13</f>
        <v>5622</v>
      </c>
      <c r="E13" s="4">
        <f>'2022'!O13</f>
        <v>5574</v>
      </c>
    </row>
    <row r="14" spans="1:5" ht="18.75" customHeight="1" thickBot="1" x14ac:dyDescent="0.35">
      <c r="A14" s="39"/>
      <c r="B14" s="1" t="s">
        <v>13</v>
      </c>
      <c r="C14" s="6">
        <f>'2020'!O14</f>
        <v>784.39999999999986</v>
      </c>
      <c r="D14" s="6">
        <f>'2021'!O14</f>
        <v>862.95</v>
      </c>
      <c r="E14" s="6">
        <f>'2022'!O14</f>
        <v>969.32999999999993</v>
      </c>
    </row>
    <row r="15" spans="1:5" ht="18.75" customHeight="1" x14ac:dyDescent="0.3">
      <c r="A15" s="35" t="s">
        <v>26</v>
      </c>
      <c r="B15" s="2" t="s">
        <v>15</v>
      </c>
      <c r="C15" s="4">
        <f>'2020'!O15</f>
        <v>5983</v>
      </c>
      <c r="D15" s="4">
        <f>'2021'!O15</f>
        <v>5304</v>
      </c>
      <c r="E15" s="4">
        <f>'2022'!O15</f>
        <v>4038</v>
      </c>
    </row>
    <row r="16" spans="1:5" ht="18.75" customHeight="1" thickBot="1" x14ac:dyDescent="0.35">
      <c r="A16" s="36"/>
      <c r="B16" s="1" t="s">
        <v>13</v>
      </c>
      <c r="C16" s="6">
        <f>'2020'!O16</f>
        <v>742.76</v>
      </c>
      <c r="D16" s="6">
        <f>'2021'!O16</f>
        <v>761.1400000000001</v>
      </c>
      <c r="E16" s="6">
        <f>'2022'!O16</f>
        <v>2036.92</v>
      </c>
    </row>
    <row r="17" spans="1:5" ht="18.75" customHeight="1" x14ac:dyDescent="0.3">
      <c r="A17" s="35" t="s">
        <v>27</v>
      </c>
      <c r="B17" s="2" t="s">
        <v>15</v>
      </c>
      <c r="C17" s="4">
        <f>'2020'!O17</f>
        <v>13873</v>
      </c>
      <c r="D17" s="4">
        <f>'2021'!O17</f>
        <v>8525</v>
      </c>
      <c r="E17" s="4">
        <f>'2022'!O17</f>
        <v>13257</v>
      </c>
    </row>
    <row r="18" spans="1:5" ht="18.75" customHeight="1" thickBot="1" x14ac:dyDescent="0.35">
      <c r="A18" s="36"/>
      <c r="B18" s="1" t="s">
        <v>13</v>
      </c>
      <c r="C18" s="6">
        <f>'2020'!O18</f>
        <v>2127.4499999999998</v>
      </c>
      <c r="D18" s="6">
        <f>'2021'!O18</f>
        <v>1582.91</v>
      </c>
      <c r="E18" s="6">
        <f>'2022'!O18</f>
        <v>1884.9700000000005</v>
      </c>
    </row>
    <row r="19" spans="1:5" ht="18.75" customHeight="1" x14ac:dyDescent="0.3">
      <c r="A19" s="29" t="s">
        <v>28</v>
      </c>
      <c r="B19" s="2" t="s">
        <v>15</v>
      </c>
      <c r="C19" s="4">
        <f>'2020'!O19</f>
        <v>7879</v>
      </c>
      <c r="D19" s="4">
        <f>'2021'!O19</f>
        <v>4783</v>
      </c>
      <c r="E19" s="4">
        <f>'2022'!O19</f>
        <v>7986</v>
      </c>
    </row>
    <row r="20" spans="1:5" ht="18.75" customHeight="1" thickBot="1" x14ac:dyDescent="0.35">
      <c r="A20" s="30"/>
      <c r="B20" s="1" t="s">
        <v>13</v>
      </c>
      <c r="C20" s="6">
        <f>'2020'!O20</f>
        <v>1165.19</v>
      </c>
      <c r="D20" s="6">
        <f>'2021'!O20</f>
        <v>768.67000000000007</v>
      </c>
      <c r="E20" s="6">
        <f>'2022'!O20</f>
        <v>1161.3200000000002</v>
      </c>
    </row>
    <row r="21" spans="1:5" ht="18.75" customHeight="1" x14ac:dyDescent="0.3">
      <c r="A21" s="35" t="s">
        <v>29</v>
      </c>
      <c r="B21" s="2" t="s">
        <v>15</v>
      </c>
      <c r="C21" s="4">
        <f>'2020'!O21</f>
        <v>11824</v>
      </c>
      <c r="D21" s="4">
        <f>'2021'!O21</f>
        <v>13476</v>
      </c>
      <c r="E21" s="4">
        <f>'2022'!O21</f>
        <v>9332</v>
      </c>
    </row>
    <row r="22" spans="1:5" ht="18.75" customHeight="1" thickBot="1" x14ac:dyDescent="0.35">
      <c r="A22" s="36"/>
      <c r="B22" s="1" t="s">
        <v>13</v>
      </c>
      <c r="C22" s="6">
        <f>'2020'!O22</f>
        <v>1743.8400000000001</v>
      </c>
      <c r="D22" s="6">
        <f>'2021'!O22</f>
        <v>2136.6999999999998</v>
      </c>
      <c r="E22" s="6">
        <f>'2022'!O22</f>
        <v>1570.09</v>
      </c>
    </row>
    <row r="23" spans="1:5" ht="18.75" customHeight="1" x14ac:dyDescent="0.3">
      <c r="A23" s="35" t="s">
        <v>30</v>
      </c>
      <c r="B23" s="2" t="s">
        <v>15</v>
      </c>
      <c r="C23" s="4">
        <f>'2020'!O23</f>
        <v>30568</v>
      </c>
      <c r="D23" s="4">
        <f>'2021'!O23</f>
        <v>28808</v>
      </c>
      <c r="E23" s="4">
        <f>'2022'!O23</f>
        <v>31810</v>
      </c>
    </row>
    <row r="24" spans="1:5" ht="18.75" customHeight="1" thickBot="1" x14ac:dyDescent="0.35">
      <c r="A24" s="36"/>
      <c r="B24" s="1" t="s">
        <v>13</v>
      </c>
      <c r="C24" s="6">
        <f>'2020'!O24</f>
        <v>4675.42</v>
      </c>
      <c r="D24" s="6">
        <f>'2021'!O24</f>
        <v>4643.59</v>
      </c>
      <c r="E24" s="6">
        <f>'2022'!O24</f>
        <v>4234.88</v>
      </c>
    </row>
    <row r="25" spans="1:5" ht="18.75" customHeight="1" x14ac:dyDescent="0.3">
      <c r="A25" s="35" t="s">
        <v>31</v>
      </c>
      <c r="B25" s="2" t="s">
        <v>15</v>
      </c>
      <c r="C25" s="4">
        <f>'2020'!O25</f>
        <v>2829</v>
      </c>
      <c r="D25" s="4">
        <f>'2021'!O25</f>
        <v>2263</v>
      </c>
      <c r="E25" s="4">
        <f>'2022'!O25</f>
        <v>1299</v>
      </c>
    </row>
    <row r="26" spans="1:5" ht="18.75" customHeight="1" thickBot="1" x14ac:dyDescent="0.35">
      <c r="A26" s="36"/>
      <c r="B26" s="1" t="s">
        <v>13</v>
      </c>
      <c r="C26" s="6">
        <f>'2020'!O26</f>
        <v>464.75999999999993</v>
      </c>
      <c r="D26" s="6">
        <f>'2021'!O26</f>
        <v>446.69000000000005</v>
      </c>
      <c r="E26" s="6">
        <f>'2022'!O26</f>
        <v>345.21999999999997</v>
      </c>
    </row>
    <row r="27" spans="1:5" ht="18.75" customHeight="1" x14ac:dyDescent="0.3">
      <c r="A27" s="35" t="s">
        <v>32</v>
      </c>
      <c r="B27" s="2" t="s">
        <v>15</v>
      </c>
      <c r="C27" s="4">
        <f>'2020'!O27</f>
        <v>15540</v>
      </c>
      <c r="D27" s="4">
        <f>'2021'!O27</f>
        <v>10922</v>
      </c>
      <c r="E27" s="4">
        <f>'2022'!O27</f>
        <v>10796</v>
      </c>
    </row>
    <row r="28" spans="1:5" ht="18.75" customHeight="1" thickBot="1" x14ac:dyDescent="0.35">
      <c r="A28" s="36"/>
      <c r="B28" s="1" t="s">
        <v>13</v>
      </c>
      <c r="C28" s="6">
        <f>'2020'!O28</f>
        <v>1934.08</v>
      </c>
      <c r="D28" s="6">
        <f>'2021'!O28</f>
        <v>1803.0300000000002</v>
      </c>
      <c r="E28" s="6">
        <f>'2022'!O28</f>
        <v>1720.2999999999997</v>
      </c>
    </row>
    <row r="29" spans="1:5" ht="18.75" customHeight="1" x14ac:dyDescent="0.3">
      <c r="A29" s="35" t="s">
        <v>33</v>
      </c>
      <c r="B29" s="2" t="s">
        <v>15</v>
      </c>
      <c r="C29" s="4">
        <f>'2020'!O29</f>
        <v>39188</v>
      </c>
      <c r="D29" s="4">
        <f>'2021'!O29</f>
        <v>27620</v>
      </c>
      <c r="E29" s="4">
        <f>'2022'!O29</f>
        <v>32795</v>
      </c>
    </row>
    <row r="30" spans="1:5" ht="18.75" customHeight="1" thickBot="1" x14ac:dyDescent="0.35">
      <c r="A30" s="36"/>
      <c r="B30" s="1" t="s">
        <v>13</v>
      </c>
      <c r="C30" s="6">
        <f>'2020'!O30</f>
        <v>5882.75</v>
      </c>
      <c r="D30" s="6">
        <f>'2021'!O30</f>
        <v>4739.8600000000006</v>
      </c>
      <c r="E30" s="6">
        <f>'2022'!O30</f>
        <v>4489.6299999999992</v>
      </c>
    </row>
    <row r="31" spans="1:5" ht="18.75" customHeight="1" x14ac:dyDescent="0.3">
      <c r="A31" s="35" t="s">
        <v>34</v>
      </c>
      <c r="B31" s="2" t="s">
        <v>15</v>
      </c>
      <c r="C31" s="4">
        <f>'2020'!O31</f>
        <v>16250</v>
      </c>
      <c r="D31" s="4">
        <f>'2021'!O31</f>
        <v>16283</v>
      </c>
      <c r="E31" s="4">
        <f>'2022'!O31</f>
        <v>11967</v>
      </c>
    </row>
    <row r="32" spans="1:5" ht="18.75" customHeight="1" thickBot="1" x14ac:dyDescent="0.35">
      <c r="A32" s="36"/>
      <c r="B32" s="1" t="s">
        <v>13</v>
      </c>
      <c r="C32" s="6">
        <f>'2020'!O32</f>
        <v>2436.25</v>
      </c>
      <c r="D32" s="6">
        <f>'2021'!O32</f>
        <v>2663.41</v>
      </c>
      <c r="E32" s="6">
        <f>'2022'!O32</f>
        <v>2082.9900000000002</v>
      </c>
    </row>
    <row r="33" spans="1:5" ht="18.75" customHeight="1" x14ac:dyDescent="0.3">
      <c r="A33" s="35" t="s">
        <v>38</v>
      </c>
      <c r="B33" s="2" t="s">
        <v>15</v>
      </c>
      <c r="C33" s="4">
        <f>'2020'!O33</f>
        <v>24722</v>
      </c>
      <c r="D33" s="4">
        <f>'2021'!O33</f>
        <v>23874</v>
      </c>
      <c r="E33" s="4">
        <f>'2022'!O33</f>
        <v>25449</v>
      </c>
    </row>
    <row r="34" spans="1:5" ht="18.75" customHeight="1" thickBot="1" x14ac:dyDescent="0.35">
      <c r="A34" s="36"/>
      <c r="B34" s="1" t="s">
        <v>13</v>
      </c>
      <c r="C34" s="6">
        <f>'2020'!O34</f>
        <v>3674.5800000000004</v>
      </c>
      <c r="D34" s="6">
        <f>'2021'!O34</f>
        <v>3731.1</v>
      </c>
      <c r="E34" s="6">
        <f>'2022'!O34</f>
        <v>4278.4799999999996</v>
      </c>
    </row>
    <row r="35" spans="1:5" ht="18.75" customHeight="1" x14ac:dyDescent="0.3">
      <c r="A35" s="29" t="s">
        <v>35</v>
      </c>
      <c r="B35" s="2" t="s">
        <v>15</v>
      </c>
      <c r="C35" s="4">
        <f>'2020'!O35</f>
        <v>24029</v>
      </c>
      <c r="D35" s="4">
        <f>'2021'!O35</f>
        <v>16511</v>
      </c>
      <c r="E35" s="4">
        <f>'2022'!O35</f>
        <v>22984</v>
      </c>
    </row>
    <row r="36" spans="1:5" ht="18.75" customHeight="1" thickBot="1" x14ac:dyDescent="0.35">
      <c r="A36" s="30"/>
      <c r="B36" s="1" t="s">
        <v>13</v>
      </c>
      <c r="C36" s="6">
        <f>'2020'!O36</f>
        <v>3458</v>
      </c>
      <c r="D36" s="6">
        <f>'2021'!O36</f>
        <v>2698.47</v>
      </c>
      <c r="E36" s="6">
        <f>'2022'!O36</f>
        <v>2924.9700000000003</v>
      </c>
    </row>
    <row r="37" spans="1:5" ht="18.75" customHeight="1" x14ac:dyDescent="0.3">
      <c r="A37" s="29" t="s">
        <v>36</v>
      </c>
      <c r="B37" s="2" t="s">
        <v>15</v>
      </c>
      <c r="C37" s="4">
        <f>'2020'!O37</f>
        <v>9557</v>
      </c>
      <c r="D37" s="4">
        <f>'2021'!O37</f>
        <v>10239</v>
      </c>
      <c r="E37" s="4">
        <f>'2022'!O37</f>
        <v>6248</v>
      </c>
    </row>
    <row r="38" spans="1:5" ht="18.75" customHeight="1" thickBot="1" x14ac:dyDescent="0.35">
      <c r="A38" s="30"/>
      <c r="B38" s="1" t="s">
        <v>13</v>
      </c>
      <c r="C38" s="6">
        <f>'2020'!O38</f>
        <v>1390.23</v>
      </c>
      <c r="D38" s="6">
        <f>'2021'!O38</f>
        <v>1618.6499999999999</v>
      </c>
      <c r="E38" s="6">
        <f>'2022'!O38</f>
        <v>1065.81</v>
      </c>
    </row>
    <row r="39" spans="1:5" ht="18.75" customHeight="1" x14ac:dyDescent="0.3">
      <c r="A39" s="29" t="s">
        <v>37</v>
      </c>
      <c r="B39" s="2" t="s">
        <v>15</v>
      </c>
      <c r="C39" s="4">
        <f>'2020'!O39</f>
        <v>4437</v>
      </c>
      <c r="D39" s="4">
        <f>'2021'!O39</f>
        <v>3668</v>
      </c>
      <c r="E39" s="4">
        <f>'2022'!O39</f>
        <v>4132</v>
      </c>
    </row>
    <row r="40" spans="1:5" ht="18.75" customHeight="1" thickBot="1" x14ac:dyDescent="0.35">
      <c r="A40" s="30"/>
      <c r="B40" s="1" t="s">
        <v>13</v>
      </c>
      <c r="C40" s="6">
        <f>'2020'!O40</f>
        <v>624.66999999999996</v>
      </c>
      <c r="D40" s="6">
        <f>'2021'!O40</f>
        <v>587.36000000000013</v>
      </c>
      <c r="E40" s="6">
        <f>'2022'!O40</f>
        <v>746.50999999999988</v>
      </c>
    </row>
    <row r="41" spans="1:5" ht="18.75" customHeight="1" x14ac:dyDescent="0.3">
      <c r="A41" s="29" t="s">
        <v>39</v>
      </c>
      <c r="B41" s="2" t="s">
        <v>15</v>
      </c>
      <c r="C41" s="4">
        <f>'2020'!O41</f>
        <v>26622</v>
      </c>
      <c r="D41" s="4">
        <f>'2021'!O41</f>
        <v>20548</v>
      </c>
      <c r="E41" s="4">
        <f>'2022'!O41</f>
        <v>34971</v>
      </c>
    </row>
    <row r="42" spans="1:5" ht="18.75" customHeight="1" thickBot="1" x14ac:dyDescent="0.35">
      <c r="A42" s="30"/>
      <c r="B42" s="1" t="s">
        <v>13</v>
      </c>
      <c r="C42" s="6">
        <f>'2020'!O42</f>
        <v>3995.62</v>
      </c>
      <c r="D42" s="6">
        <f>'2021'!O42</f>
        <v>3233.86</v>
      </c>
      <c r="E42" s="6">
        <f>'2022'!O42</f>
        <v>4659.49</v>
      </c>
    </row>
    <row r="43" spans="1:5" ht="18.75" customHeight="1" x14ac:dyDescent="0.3">
      <c r="A43" s="29" t="s">
        <v>40</v>
      </c>
      <c r="B43" s="2" t="s">
        <v>15</v>
      </c>
      <c r="C43" s="4">
        <f>'2020'!O43</f>
        <v>6045</v>
      </c>
      <c r="D43" s="4">
        <f>'2021'!O43</f>
        <v>7548</v>
      </c>
      <c r="E43" s="4">
        <f>'2022'!O43</f>
        <v>5309</v>
      </c>
    </row>
    <row r="44" spans="1:5" ht="18.75" customHeight="1" thickBot="1" x14ac:dyDescent="0.35">
      <c r="A44" s="30"/>
      <c r="B44" s="1" t="s">
        <v>13</v>
      </c>
      <c r="C44" s="6">
        <f>'2020'!O44</f>
        <v>870.59000000000015</v>
      </c>
      <c r="D44" s="6">
        <f>'2021'!O44</f>
        <v>1156.28</v>
      </c>
      <c r="E44" s="6">
        <f>'2022'!O44</f>
        <v>932.36000000000013</v>
      </c>
    </row>
    <row r="45" spans="1:5" ht="18.75" customHeight="1" x14ac:dyDescent="0.3">
      <c r="A45" s="29" t="s">
        <v>41</v>
      </c>
      <c r="B45" s="2" t="s">
        <v>15</v>
      </c>
      <c r="C45" s="4">
        <f>'2020'!O45</f>
        <v>6132</v>
      </c>
      <c r="D45" s="4">
        <f>'2021'!O45</f>
        <v>7485</v>
      </c>
      <c r="E45" s="4">
        <f>'2022'!O45</f>
        <v>4557</v>
      </c>
    </row>
    <row r="46" spans="1:5" ht="18.75" customHeight="1" thickBot="1" x14ac:dyDescent="0.35">
      <c r="A46" s="30"/>
      <c r="B46" s="1" t="s">
        <v>13</v>
      </c>
      <c r="C46" s="6">
        <f>'2020'!O46</f>
        <v>908.87</v>
      </c>
      <c r="D46" s="6">
        <f>'2021'!O46</f>
        <v>1174.51</v>
      </c>
      <c r="E46" s="6">
        <f>'2022'!O46</f>
        <v>854.66</v>
      </c>
    </row>
    <row r="47" spans="1:5" ht="18.75" customHeight="1" x14ac:dyDescent="0.3">
      <c r="A47" s="29" t="s">
        <v>42</v>
      </c>
      <c r="B47" s="2" t="s">
        <v>15</v>
      </c>
      <c r="C47" s="4">
        <f>'2020'!O47</f>
        <v>2636</v>
      </c>
      <c r="D47" s="4">
        <f>'2021'!O47</f>
        <v>2665</v>
      </c>
      <c r="E47" s="4">
        <f>'2022'!O47</f>
        <v>3457</v>
      </c>
    </row>
    <row r="48" spans="1:5" ht="18.75" customHeight="1" thickBot="1" x14ac:dyDescent="0.35">
      <c r="A48" s="30"/>
      <c r="B48" s="1" t="s">
        <v>13</v>
      </c>
      <c r="C48" s="6">
        <f>'2020'!O48</f>
        <v>396.07999999999993</v>
      </c>
      <c r="D48" s="6">
        <f>'2021'!O48</f>
        <v>418.65</v>
      </c>
      <c r="E48" s="6">
        <f>'2022'!O48</f>
        <v>415.42</v>
      </c>
    </row>
    <row r="49" spans="1:5" ht="18.75" customHeight="1" x14ac:dyDescent="0.3">
      <c r="A49" s="29" t="s">
        <v>43</v>
      </c>
      <c r="B49" s="2" t="s">
        <v>15</v>
      </c>
      <c r="C49" s="4">
        <f>'2020'!O49</f>
        <v>15321</v>
      </c>
      <c r="D49" s="4">
        <f>'2021'!O49</f>
        <v>18444</v>
      </c>
      <c r="E49" s="4">
        <f>'2022'!O49</f>
        <v>14927</v>
      </c>
    </row>
    <row r="50" spans="1:5" ht="18.75" customHeight="1" thickBot="1" x14ac:dyDescent="0.35">
      <c r="A50" s="30"/>
      <c r="B50" s="1" t="s">
        <v>13</v>
      </c>
      <c r="C50" s="6">
        <f>'2020'!O50</f>
        <v>2201.25</v>
      </c>
      <c r="D50" s="6">
        <f>'2021'!O50</f>
        <v>2903.91</v>
      </c>
      <c r="E50" s="6">
        <f>'2022'!O50</f>
        <v>2326.6899999999996</v>
      </c>
    </row>
    <row r="51" spans="1:5" ht="18.75" customHeight="1" x14ac:dyDescent="0.3">
      <c r="A51" s="29" t="s">
        <v>44</v>
      </c>
      <c r="B51" s="2" t="s">
        <v>15</v>
      </c>
      <c r="C51" s="4">
        <f>'2020'!O51</f>
        <v>5495</v>
      </c>
      <c r="D51" s="4">
        <f>'2021'!O51</f>
        <v>2579</v>
      </c>
      <c r="E51" s="4">
        <f>'2022'!O51</f>
        <v>2758</v>
      </c>
    </row>
    <row r="52" spans="1:5" ht="18.75" customHeight="1" thickBot="1" x14ac:dyDescent="0.35">
      <c r="A52" s="30"/>
      <c r="B52" s="1" t="s">
        <v>13</v>
      </c>
      <c r="C52" s="6">
        <f>'2020'!O52</f>
        <v>1360.6599999999999</v>
      </c>
      <c r="D52" s="6">
        <f>'2021'!O52</f>
        <v>940.61999999999989</v>
      </c>
      <c r="E52" s="6">
        <f>'2022'!O52</f>
        <v>537.12</v>
      </c>
    </row>
    <row r="53" spans="1:5" ht="18.75" customHeight="1" x14ac:dyDescent="0.3">
      <c r="A53" s="29" t="s">
        <v>45</v>
      </c>
      <c r="B53" s="2" t="s">
        <v>15</v>
      </c>
      <c r="C53" s="4">
        <f>'2020'!O53</f>
        <v>12489</v>
      </c>
      <c r="D53" s="4">
        <f>'2021'!O53</f>
        <v>15893</v>
      </c>
      <c r="E53" s="4">
        <f>'2022'!O53</f>
        <v>21680</v>
      </c>
    </row>
    <row r="54" spans="1:5" ht="18.75" customHeight="1" thickBot="1" x14ac:dyDescent="0.35">
      <c r="A54" s="30"/>
      <c r="B54" s="1" t="s">
        <v>13</v>
      </c>
      <c r="C54" s="6">
        <f>'2020'!O54</f>
        <v>2160.15</v>
      </c>
      <c r="D54" s="6">
        <f>'2021'!O54</f>
        <v>2563.38</v>
      </c>
      <c r="E54" s="6">
        <f>'2022'!O54</f>
        <v>2788.92</v>
      </c>
    </row>
    <row r="55" spans="1:5" ht="18.75" customHeight="1" x14ac:dyDescent="0.3">
      <c r="A55" s="29" t="s">
        <v>20</v>
      </c>
      <c r="B55" s="2" t="s">
        <v>15</v>
      </c>
      <c r="C55" s="4">
        <f>'2020'!O55</f>
        <v>31704</v>
      </c>
      <c r="D55" s="4">
        <f>'2021'!O55</f>
        <v>21214</v>
      </c>
      <c r="E55" s="4">
        <f>'2022'!O55</f>
        <v>33995</v>
      </c>
    </row>
    <row r="56" spans="1:5" ht="18.75" customHeight="1" thickBot="1" x14ac:dyDescent="0.35">
      <c r="A56" s="30"/>
      <c r="B56" s="1" t="s">
        <v>13</v>
      </c>
      <c r="C56" s="6">
        <f>'2020'!O56</f>
        <v>5203.5500000000011</v>
      </c>
      <c r="D56" s="6">
        <f>'2021'!O56</f>
        <v>3832.47</v>
      </c>
      <c r="E56" s="6">
        <f>'2022'!O56</f>
        <v>4418.2</v>
      </c>
    </row>
    <row r="57" spans="1:5" ht="18.75" customHeight="1" x14ac:dyDescent="0.3">
      <c r="A57" s="29" t="s">
        <v>46</v>
      </c>
      <c r="B57" s="2" t="s">
        <v>15</v>
      </c>
      <c r="C57" s="4">
        <f>'2020'!O57</f>
        <v>35376</v>
      </c>
      <c r="D57" s="4">
        <f>'2021'!O57</f>
        <v>24180</v>
      </c>
      <c r="E57" s="4">
        <f>'2022'!O57</f>
        <v>39417</v>
      </c>
    </row>
    <row r="58" spans="1:5" ht="18.75" customHeight="1" thickBot="1" x14ac:dyDescent="0.35">
      <c r="A58" s="30"/>
      <c r="B58" s="1" t="s">
        <v>13</v>
      </c>
      <c r="C58" s="6">
        <f>'2020'!O58</f>
        <v>5598.57</v>
      </c>
      <c r="D58" s="6">
        <f>'2021'!O58</f>
        <v>4074.8</v>
      </c>
      <c r="E58" s="6">
        <f>'2022'!O58</f>
        <v>5131.41</v>
      </c>
    </row>
    <row r="59" spans="1:5" ht="18.75" customHeight="1" x14ac:dyDescent="0.3">
      <c r="A59" s="29" t="s">
        <v>47</v>
      </c>
      <c r="B59" s="2" t="s">
        <v>15</v>
      </c>
      <c r="C59" s="4">
        <f>'2020'!O59</f>
        <v>3759</v>
      </c>
      <c r="D59" s="4">
        <f>'2021'!O59</f>
        <v>5802</v>
      </c>
      <c r="E59" s="4">
        <f>'2022'!O59</f>
        <v>3807</v>
      </c>
    </row>
    <row r="60" spans="1:5" ht="18.75" customHeight="1" thickBot="1" x14ac:dyDescent="0.35">
      <c r="A60" s="30"/>
      <c r="B60" s="1" t="s">
        <v>13</v>
      </c>
      <c r="C60" s="6">
        <f>'2020'!O60</f>
        <v>583.17999999999995</v>
      </c>
      <c r="D60" s="6">
        <f>'2021'!O60</f>
        <v>889.73</v>
      </c>
      <c r="E60" s="6">
        <f>'2022'!O60</f>
        <v>732.43</v>
      </c>
    </row>
    <row r="61" spans="1:5" ht="18.75" customHeight="1" x14ac:dyDescent="0.3">
      <c r="A61" s="29" t="s">
        <v>48</v>
      </c>
      <c r="B61" s="2" t="s">
        <v>15</v>
      </c>
      <c r="C61" s="4">
        <f>'2020'!O61</f>
        <v>1039</v>
      </c>
      <c r="D61" s="4">
        <f>'2021'!O61</f>
        <v>1598</v>
      </c>
      <c r="E61" s="4">
        <f>'2022'!O61</f>
        <v>1569</v>
      </c>
    </row>
    <row r="62" spans="1:5" ht="18.75" customHeight="1" thickBot="1" x14ac:dyDescent="0.35">
      <c r="A62" s="30"/>
      <c r="B62" s="1" t="s">
        <v>13</v>
      </c>
      <c r="C62" s="6">
        <f>'2020'!O62</f>
        <v>178.30999999999997</v>
      </c>
      <c r="D62" s="6">
        <f>'2021'!O62</f>
        <v>263.48</v>
      </c>
      <c r="E62" s="6">
        <f>'2022'!O62</f>
        <v>456.35</v>
      </c>
    </row>
    <row r="63" spans="1:5" ht="18.75" customHeight="1" x14ac:dyDescent="0.3">
      <c r="A63" s="31" t="s">
        <v>49</v>
      </c>
      <c r="B63" s="33" t="s">
        <v>14</v>
      </c>
      <c r="C63" s="4">
        <f>'2020'!O63</f>
        <v>4186</v>
      </c>
      <c r="D63" s="4">
        <f>'2021'!O63</f>
        <v>3240</v>
      </c>
      <c r="E63" s="4">
        <f>'2022'!O63</f>
        <v>4189</v>
      </c>
    </row>
    <row r="64" spans="1:5" ht="18.75" customHeight="1" thickBot="1" x14ac:dyDescent="0.35">
      <c r="A64" s="32"/>
      <c r="B64" s="34"/>
      <c r="C64" s="3">
        <f>'2020'!O64</f>
        <v>821.81</v>
      </c>
      <c r="D64" s="19">
        <f>'2021'!O64</f>
        <v>3240</v>
      </c>
      <c r="E64" s="19">
        <f>'2022'!O64</f>
        <v>931.58</v>
      </c>
    </row>
    <row r="65" spans="1:5" ht="18.75" customHeight="1" x14ac:dyDescent="0.3">
      <c r="A65" s="35" t="s">
        <v>50</v>
      </c>
      <c r="B65" s="2" t="s">
        <v>15</v>
      </c>
      <c r="C65" s="4">
        <f>'2020'!O65</f>
        <v>5472</v>
      </c>
      <c r="D65" s="4">
        <f>'2021'!O65</f>
        <v>3891</v>
      </c>
      <c r="E65" s="4">
        <f>'2022'!O65</f>
        <v>4057</v>
      </c>
    </row>
    <row r="66" spans="1:5" ht="18.75" customHeight="1" thickBot="1" x14ac:dyDescent="0.35">
      <c r="A66" s="36"/>
      <c r="B66" s="1" t="s">
        <v>13</v>
      </c>
      <c r="C66" s="6">
        <f>'2020'!O66</f>
        <v>1013.3300000000002</v>
      </c>
      <c r="D66" s="6">
        <f>'2021'!O66</f>
        <v>779.03</v>
      </c>
      <c r="E66" s="6">
        <f>'2022'!O66</f>
        <v>678.34000000000015</v>
      </c>
    </row>
    <row r="67" spans="1:5" ht="18.75" customHeight="1" x14ac:dyDescent="0.3">
      <c r="A67" s="37" t="s">
        <v>16</v>
      </c>
      <c r="B67" s="8" t="s">
        <v>15</v>
      </c>
      <c r="C67" s="9">
        <f>C5+C7+C9+C11+C13+C15+C17+C19+C21+C23+C25+C27+C29+C31+C33+C35+C37+C39+C41+C43+C45+C47+C49+C51+C53+C55+C57+C59+C61+C63+C65</f>
        <v>396144</v>
      </c>
      <c r="D67" s="9">
        <f t="shared" ref="D67:E67" si="0">D5+D7+D9+D11+D13+D15+D17+D19+D21+D23+D25+D27+D29+D31+D33+D35+D37+D39+D41+D43+D45+D47+D49+D51+D53+D55+D57+D59+D61+D63+D65</f>
        <v>370807</v>
      </c>
      <c r="E67" s="9">
        <f t="shared" si="0"/>
        <v>426664</v>
      </c>
    </row>
    <row r="68" spans="1:5" ht="18.75" customHeight="1" thickBot="1" x14ac:dyDescent="0.35">
      <c r="A68" s="38"/>
      <c r="B68" s="11" t="s">
        <v>13</v>
      </c>
      <c r="C68" s="12">
        <f>C6+C8+C10+C12+C14+C16+C18+C20+C22+C24+C26+C28+C30+C32+C34+C36+C38+C40+C42+C44+C46+C48+C50+C52+C54+C56+C58+C60+C62+C64+C66</f>
        <v>62047.860000000008</v>
      </c>
      <c r="D68" s="12">
        <f t="shared" ref="D68:E68" si="1">D6+D8+D10+D12+D14+D16+D18+D20+D22+D24+D26+D28+D30+D32+D34+D36+D38+D40+D42+D44+D46+D48+D50+D52+D54+D56+D58+D60+D62+D64+D66</f>
        <v>64133.470000000016</v>
      </c>
      <c r="E68" s="12">
        <f t="shared" si="1"/>
        <v>63804.91</v>
      </c>
    </row>
  </sheetData>
  <mergeCells count="36">
    <mergeCell ref="A21:A22"/>
    <mergeCell ref="A1:E1"/>
    <mergeCell ref="A3:A4"/>
    <mergeCell ref="B3:B4"/>
    <mergeCell ref="A5:A6"/>
    <mergeCell ref="A7:A8"/>
    <mergeCell ref="A9:A10"/>
    <mergeCell ref="A11:A12"/>
    <mergeCell ref="A13:A14"/>
    <mergeCell ref="A15:A16"/>
    <mergeCell ref="A17:A18"/>
    <mergeCell ref="A19:A20"/>
    <mergeCell ref="A45:A46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67:A68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B63:B64"/>
    <mergeCell ref="A65:A66"/>
  </mergeCells>
  <pageMargins left="0.25" right="0.25" top="0.75" bottom="0.75" header="0.3" footer="0.3"/>
  <pageSetup paperSize="8" fitToHeight="0" orientation="landscape" r:id="rId1"/>
  <headerFooter>
    <oddFooter>&amp;CConsommation éclairage public 2020</oddFooter>
  </headerFooter>
  <rowBreaks count="1" manualBreakCount="1">
    <brk id="3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4C1CF-4112-435C-98ED-32D04BA250A1}">
  <sheetPr>
    <pageSetUpPr fitToPage="1"/>
  </sheetPr>
  <dimension ref="A1:O68"/>
  <sheetViews>
    <sheetView zoomScaleNormal="100" zoomScaleSheetLayoutView="80" zoomScalePageLayoutView="55" workbookViewId="0">
      <selection activeCell="J36" sqref="J36"/>
    </sheetView>
  </sheetViews>
  <sheetFormatPr baseColWidth="10" defaultRowHeight="14.4" x14ac:dyDescent="0.3"/>
  <cols>
    <col min="1" max="1" width="23" customWidth="1"/>
    <col min="3" max="11" width="11.88671875" customWidth="1"/>
    <col min="12" max="14" width="12.6640625" customWidth="1"/>
    <col min="15" max="15" width="13.6640625" customWidth="1"/>
  </cols>
  <sheetData>
    <row r="1" spans="1:15" ht="23.4" x14ac:dyDescent="0.45">
      <c r="A1" s="40" t="s">
        <v>17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5" ht="15" thickBot="1" x14ac:dyDescent="0.35"/>
    <row r="3" spans="1:15" ht="15" thickBot="1" x14ac:dyDescent="0.35">
      <c r="A3" s="41" t="s">
        <v>0</v>
      </c>
      <c r="B3" s="43" t="s">
        <v>14</v>
      </c>
      <c r="C3" s="16" t="s">
        <v>1</v>
      </c>
      <c r="D3" s="16" t="s">
        <v>2</v>
      </c>
      <c r="E3" s="16" t="s">
        <v>3</v>
      </c>
      <c r="F3" s="16" t="s">
        <v>4</v>
      </c>
      <c r="G3" s="16" t="s">
        <v>5</v>
      </c>
      <c r="H3" s="16" t="s">
        <v>6</v>
      </c>
      <c r="I3" s="16" t="s">
        <v>7</v>
      </c>
      <c r="J3" s="16" t="s">
        <v>8</v>
      </c>
      <c r="K3" s="16" t="s">
        <v>18</v>
      </c>
      <c r="L3" s="16" t="s">
        <v>9</v>
      </c>
      <c r="M3" s="16" t="s">
        <v>10</v>
      </c>
      <c r="N3" s="17" t="s">
        <v>11</v>
      </c>
      <c r="O3" s="15" t="s">
        <v>16</v>
      </c>
    </row>
    <row r="4" spans="1:15" ht="15" thickBot="1" x14ac:dyDescent="0.35">
      <c r="A4" s="42"/>
      <c r="B4" s="44"/>
      <c r="C4" s="3" t="s">
        <v>12</v>
      </c>
      <c r="D4" s="3" t="s">
        <v>12</v>
      </c>
      <c r="E4" s="3" t="s">
        <v>12</v>
      </c>
      <c r="F4" s="3" t="s">
        <v>12</v>
      </c>
      <c r="G4" s="3" t="s">
        <v>12</v>
      </c>
      <c r="H4" s="3" t="s">
        <v>12</v>
      </c>
      <c r="I4" s="3" t="s">
        <v>12</v>
      </c>
      <c r="J4" s="3" t="s">
        <v>12</v>
      </c>
      <c r="K4" s="3" t="s">
        <v>12</v>
      </c>
      <c r="L4" s="3" t="s">
        <v>12</v>
      </c>
      <c r="M4" s="3" t="s">
        <v>12</v>
      </c>
      <c r="N4" s="5" t="s">
        <v>12</v>
      </c>
      <c r="O4" s="5" t="s">
        <v>12</v>
      </c>
    </row>
    <row r="5" spans="1:15" ht="18.75" customHeight="1" thickBot="1" x14ac:dyDescent="0.35">
      <c r="A5" s="35" t="s">
        <v>21</v>
      </c>
      <c r="B5" s="2" t="s">
        <v>15</v>
      </c>
      <c r="C5" s="4">
        <v>1615</v>
      </c>
      <c r="D5" s="4"/>
      <c r="E5" s="4">
        <v>2104</v>
      </c>
      <c r="F5" s="4"/>
      <c r="G5" s="4">
        <v>1446</v>
      </c>
      <c r="H5" s="4"/>
      <c r="I5" s="4">
        <v>1402</v>
      </c>
      <c r="J5" s="4"/>
      <c r="K5" s="4">
        <v>401</v>
      </c>
      <c r="L5" s="4"/>
      <c r="M5" s="4">
        <v>1327</v>
      </c>
      <c r="N5" s="4"/>
      <c r="O5" s="4">
        <f>SUM(C5:N5)</f>
        <v>8295</v>
      </c>
    </row>
    <row r="6" spans="1:15" ht="18.75" customHeight="1" thickBot="1" x14ac:dyDescent="0.35">
      <c r="A6" s="36"/>
      <c r="B6" s="1" t="s">
        <v>13</v>
      </c>
      <c r="C6" s="6">
        <v>234.9</v>
      </c>
      <c r="D6" s="6"/>
      <c r="E6" s="6">
        <v>294.31</v>
      </c>
      <c r="F6" s="6"/>
      <c r="G6" s="6">
        <v>215.57</v>
      </c>
      <c r="H6" s="6"/>
      <c r="I6" s="6">
        <v>210.3</v>
      </c>
      <c r="J6" s="6"/>
      <c r="K6" s="6">
        <v>90.46</v>
      </c>
      <c r="L6" s="6"/>
      <c r="M6" s="6">
        <v>204</v>
      </c>
      <c r="N6" s="6"/>
      <c r="O6" s="7">
        <f>SUM(C6:N6)</f>
        <v>1249.54</v>
      </c>
    </row>
    <row r="7" spans="1:15" ht="18.75" customHeight="1" thickBot="1" x14ac:dyDescent="0.35">
      <c r="A7" s="29" t="s">
        <v>22</v>
      </c>
      <c r="B7" s="2" t="s">
        <v>15</v>
      </c>
      <c r="C7" s="4">
        <v>481</v>
      </c>
      <c r="D7" s="4"/>
      <c r="E7" s="4">
        <v>707</v>
      </c>
      <c r="F7" s="4"/>
      <c r="G7" s="4">
        <v>486</v>
      </c>
      <c r="H7" s="4"/>
      <c r="I7" s="4">
        <v>441</v>
      </c>
      <c r="J7" s="4"/>
      <c r="K7" s="4">
        <v>334</v>
      </c>
      <c r="L7" s="4"/>
      <c r="M7" s="4">
        <v>417</v>
      </c>
      <c r="N7" s="4"/>
      <c r="O7" s="4">
        <f>SUM(C7:N7)</f>
        <v>2866</v>
      </c>
    </row>
    <row r="8" spans="1:15" ht="18.75" customHeight="1" thickBot="1" x14ac:dyDescent="0.35">
      <c r="A8" s="30"/>
      <c r="B8" s="1" t="s">
        <v>13</v>
      </c>
      <c r="C8" s="6">
        <v>70.569999999999993</v>
      </c>
      <c r="D8" s="6"/>
      <c r="E8" s="6">
        <v>97.95</v>
      </c>
      <c r="F8" s="6"/>
      <c r="G8" s="6">
        <v>71.5</v>
      </c>
      <c r="H8" s="6"/>
      <c r="I8" s="6">
        <v>66.069999999999993</v>
      </c>
      <c r="J8" s="6"/>
      <c r="K8" s="6">
        <v>53.45</v>
      </c>
      <c r="L8" s="6"/>
      <c r="M8" s="6">
        <v>64.040000000000006</v>
      </c>
      <c r="N8" s="6"/>
      <c r="O8" s="7">
        <f>SUM(C8:N8)</f>
        <v>423.58</v>
      </c>
    </row>
    <row r="9" spans="1:15" ht="18.75" customHeight="1" thickBot="1" x14ac:dyDescent="0.35">
      <c r="A9" s="35" t="s">
        <v>23</v>
      </c>
      <c r="B9" s="2" t="s">
        <v>15</v>
      </c>
      <c r="C9" s="4">
        <f>4871+5663</f>
        <v>10534</v>
      </c>
      <c r="D9" s="4"/>
      <c r="E9" s="4">
        <f>5366-35051</f>
        <v>-29685</v>
      </c>
      <c r="F9" s="4"/>
      <c r="G9" s="4">
        <f>4618+1128</f>
        <v>5746</v>
      </c>
      <c r="H9" s="4"/>
      <c r="I9" s="4">
        <f>4320+1446</f>
        <v>5766</v>
      </c>
      <c r="J9" s="4"/>
      <c r="K9" s="4">
        <f>1173+366</f>
        <v>1539</v>
      </c>
      <c r="L9" s="4"/>
      <c r="M9" s="4">
        <f>3589+1156</f>
        <v>4745</v>
      </c>
      <c r="N9" s="4"/>
      <c r="O9" s="4">
        <f>SUM(C9:N9)</f>
        <v>-1355</v>
      </c>
    </row>
    <row r="10" spans="1:15" ht="18.75" customHeight="1" thickBot="1" x14ac:dyDescent="0.35">
      <c r="A10" s="36"/>
      <c r="B10" s="1" t="s">
        <v>13</v>
      </c>
      <c r="C10" s="6">
        <f>697.22+831.56</f>
        <v>1528.78</v>
      </c>
      <c r="D10" s="6"/>
      <c r="E10" s="6">
        <f>758.06-4059.31</f>
        <v>-3301.25</v>
      </c>
      <c r="F10" s="6"/>
      <c r="G10" s="6">
        <f>669.7+288.92</f>
        <v>958.62000000000012</v>
      </c>
      <c r="H10" s="6"/>
      <c r="I10" s="6">
        <f>633.79+327.23</f>
        <v>961.02</v>
      </c>
      <c r="J10" s="6"/>
      <c r="K10" s="6">
        <f>325.2+199.69</f>
        <v>524.89</v>
      </c>
      <c r="L10" s="6"/>
      <c r="M10" s="6">
        <f>553.04+297.94</f>
        <v>850.98</v>
      </c>
      <c r="N10" s="6"/>
      <c r="O10" s="7">
        <f t="shared" ref="O10:O41" si="0">C10+D10+E10+F10+G10+H10+I10+J10+K10+L10+M10+N10</f>
        <v>1523.04</v>
      </c>
    </row>
    <row r="11" spans="1:15" ht="18.75" customHeight="1" thickBot="1" x14ac:dyDescent="0.35">
      <c r="A11" s="35" t="s">
        <v>24</v>
      </c>
      <c r="B11" s="2" t="s">
        <v>15</v>
      </c>
      <c r="C11" s="4">
        <v>1844</v>
      </c>
      <c r="D11" s="4"/>
      <c r="E11" s="4">
        <v>6830</v>
      </c>
      <c r="F11" s="4"/>
      <c r="G11" s="4">
        <v>2500</v>
      </c>
      <c r="H11" s="4"/>
      <c r="I11" s="4">
        <v>2767</v>
      </c>
      <c r="J11" s="4"/>
      <c r="K11" s="4">
        <v>1497</v>
      </c>
      <c r="L11" s="4"/>
      <c r="M11" s="4">
        <v>2575</v>
      </c>
      <c r="N11" s="4"/>
      <c r="O11" s="4">
        <f t="shared" si="0"/>
        <v>18013</v>
      </c>
    </row>
    <row r="12" spans="1:15" ht="18.75" customHeight="1" thickBot="1" x14ac:dyDescent="0.35">
      <c r="A12" s="36"/>
      <c r="B12" s="1" t="s">
        <v>13</v>
      </c>
      <c r="C12" s="6">
        <v>268.02</v>
      </c>
      <c r="D12" s="6"/>
      <c r="E12" s="6">
        <v>868.71</v>
      </c>
      <c r="F12" s="6"/>
      <c r="G12" s="6">
        <v>348.25</v>
      </c>
      <c r="H12" s="6"/>
      <c r="I12" s="6">
        <v>380.43</v>
      </c>
      <c r="J12" s="6"/>
      <c r="K12" s="6">
        <v>228.25</v>
      </c>
      <c r="L12" s="6"/>
      <c r="M12" s="6">
        <v>361.69</v>
      </c>
      <c r="N12" s="6"/>
      <c r="O12" s="7">
        <f t="shared" si="0"/>
        <v>2455.35</v>
      </c>
    </row>
    <row r="13" spans="1:15" ht="18.75" customHeight="1" thickBot="1" x14ac:dyDescent="0.35">
      <c r="A13" s="29" t="s">
        <v>25</v>
      </c>
      <c r="B13" s="2" t="s">
        <v>15</v>
      </c>
      <c r="C13" s="4">
        <v>965</v>
      </c>
      <c r="D13" s="4"/>
      <c r="E13" s="4">
        <v>948</v>
      </c>
      <c r="F13" s="4"/>
      <c r="G13" s="4">
        <v>0</v>
      </c>
      <c r="H13" s="4"/>
      <c r="I13" s="4">
        <v>1812</v>
      </c>
      <c r="J13" s="4"/>
      <c r="K13" s="4">
        <v>842</v>
      </c>
      <c r="L13" s="4"/>
      <c r="M13" s="4">
        <v>803</v>
      </c>
      <c r="N13" s="4"/>
      <c r="O13" s="4">
        <f t="shared" si="0"/>
        <v>5370</v>
      </c>
    </row>
    <row r="14" spans="1:15" ht="18.75" customHeight="1" thickBot="1" x14ac:dyDescent="0.35">
      <c r="A14" s="39"/>
      <c r="B14" s="1" t="s">
        <v>13</v>
      </c>
      <c r="C14" s="6">
        <v>138.11000000000001</v>
      </c>
      <c r="D14" s="6"/>
      <c r="E14" s="6">
        <v>136.75</v>
      </c>
      <c r="F14" s="6"/>
      <c r="G14" s="6">
        <v>17.649999999999999</v>
      </c>
      <c r="H14" s="6"/>
      <c r="I14" s="6">
        <v>245.57</v>
      </c>
      <c r="J14" s="6"/>
      <c r="K14" s="6">
        <v>125.54</v>
      </c>
      <c r="L14" s="6"/>
      <c r="M14" s="6">
        <v>120.78</v>
      </c>
      <c r="N14" s="6"/>
      <c r="O14" s="7">
        <f t="shared" si="0"/>
        <v>784.39999999999986</v>
      </c>
    </row>
    <row r="15" spans="1:15" ht="18.75" customHeight="1" thickBot="1" x14ac:dyDescent="0.35">
      <c r="A15" s="35" t="s">
        <v>26</v>
      </c>
      <c r="B15" s="2" t="s">
        <v>15</v>
      </c>
      <c r="C15" s="4">
        <v>1250</v>
      </c>
      <c r="D15" s="4"/>
      <c r="E15" s="4">
        <v>1562</v>
      </c>
      <c r="F15" s="4"/>
      <c r="G15" s="4">
        <v>887</v>
      </c>
      <c r="H15" s="4"/>
      <c r="I15" s="4">
        <v>1170</v>
      </c>
      <c r="J15" s="4"/>
      <c r="K15" s="4">
        <v>6</v>
      </c>
      <c r="L15" s="4"/>
      <c r="M15" s="4">
        <v>1108</v>
      </c>
      <c r="N15" s="4"/>
      <c r="O15" s="4">
        <f t="shared" si="0"/>
        <v>5983</v>
      </c>
    </row>
    <row r="16" spans="1:15" ht="18.75" customHeight="1" thickBot="1" x14ac:dyDescent="0.35">
      <c r="A16" s="36"/>
      <c r="B16" s="1" t="s">
        <v>13</v>
      </c>
      <c r="C16" s="6">
        <v>153.75</v>
      </c>
      <c r="D16" s="6"/>
      <c r="E16" s="6">
        <v>191.49</v>
      </c>
      <c r="F16" s="6"/>
      <c r="G16" s="6">
        <v>110.35</v>
      </c>
      <c r="H16" s="6"/>
      <c r="I16" s="6">
        <v>144.47999999999999</v>
      </c>
      <c r="J16" s="6"/>
      <c r="K16" s="6">
        <v>4.29</v>
      </c>
      <c r="L16" s="6"/>
      <c r="M16" s="6">
        <v>138.4</v>
      </c>
      <c r="N16" s="6"/>
      <c r="O16" s="7">
        <f t="shared" si="0"/>
        <v>742.76</v>
      </c>
    </row>
    <row r="17" spans="1:15" ht="18.75" customHeight="1" thickBot="1" x14ac:dyDescent="0.35">
      <c r="A17" s="35" t="s">
        <v>27</v>
      </c>
      <c r="B17" s="2" t="s">
        <v>15</v>
      </c>
      <c r="C17" s="4">
        <v>2565</v>
      </c>
      <c r="D17" s="4"/>
      <c r="E17" s="4">
        <v>3755</v>
      </c>
      <c r="F17" s="4"/>
      <c r="G17" s="4">
        <v>2217</v>
      </c>
      <c r="H17" s="4"/>
      <c r="I17" s="4">
        <v>2344</v>
      </c>
      <c r="J17" s="4"/>
      <c r="K17" s="4">
        <v>911</v>
      </c>
      <c r="L17" s="4"/>
      <c r="M17" s="4">
        <v>2081</v>
      </c>
      <c r="N17" s="4"/>
      <c r="O17" s="4">
        <f t="shared" si="0"/>
        <v>13873</v>
      </c>
    </row>
    <row r="18" spans="1:15" ht="18.75" customHeight="1" thickBot="1" x14ac:dyDescent="0.35">
      <c r="A18" s="36"/>
      <c r="B18" s="1" t="s">
        <v>13</v>
      </c>
      <c r="C18" s="6">
        <v>382.65</v>
      </c>
      <c r="D18" s="6"/>
      <c r="E18" s="6">
        <v>526.88</v>
      </c>
      <c r="F18" s="6"/>
      <c r="G18" s="6">
        <v>342.55</v>
      </c>
      <c r="H18" s="6"/>
      <c r="I18" s="6">
        <v>357.85</v>
      </c>
      <c r="J18" s="6"/>
      <c r="K18" s="6">
        <v>186.74</v>
      </c>
      <c r="L18" s="6"/>
      <c r="M18" s="6">
        <v>330.78</v>
      </c>
      <c r="N18" s="6"/>
      <c r="O18" s="7">
        <f t="shared" si="0"/>
        <v>2127.4499999999998</v>
      </c>
    </row>
    <row r="19" spans="1:15" ht="18.75" customHeight="1" thickBot="1" x14ac:dyDescent="0.35">
      <c r="A19" s="29" t="s">
        <v>28</v>
      </c>
      <c r="B19" s="2" t="s">
        <v>15</v>
      </c>
      <c r="C19" s="4">
        <v>1344</v>
      </c>
      <c r="D19" s="4"/>
      <c r="E19" s="4">
        <v>2041</v>
      </c>
      <c r="F19" s="4"/>
      <c r="G19" s="4">
        <v>1331</v>
      </c>
      <c r="H19" s="4"/>
      <c r="I19" s="4">
        <v>1290</v>
      </c>
      <c r="J19" s="4"/>
      <c r="K19" s="4">
        <v>653</v>
      </c>
      <c r="L19" s="4"/>
      <c r="M19" s="4">
        <v>1220</v>
      </c>
      <c r="N19" s="4"/>
      <c r="O19" s="4">
        <f t="shared" si="0"/>
        <v>7879</v>
      </c>
    </row>
    <row r="20" spans="1:15" ht="18.75" customHeight="1" thickBot="1" x14ac:dyDescent="0.35">
      <c r="A20" s="30"/>
      <c r="B20" s="1" t="s">
        <v>13</v>
      </c>
      <c r="C20" s="6">
        <v>196.72</v>
      </c>
      <c r="D20" s="6"/>
      <c r="E20" s="6">
        <v>281.07</v>
      </c>
      <c r="F20" s="6"/>
      <c r="G20" s="6">
        <v>196.03</v>
      </c>
      <c r="H20" s="6"/>
      <c r="I20" s="6">
        <v>191.09</v>
      </c>
      <c r="J20" s="6"/>
      <c r="K20" s="6">
        <v>115.13</v>
      </c>
      <c r="L20" s="6"/>
      <c r="M20" s="6">
        <v>185.15</v>
      </c>
      <c r="N20" s="6"/>
      <c r="O20" s="7">
        <f t="shared" si="0"/>
        <v>1165.19</v>
      </c>
    </row>
    <row r="21" spans="1:15" ht="18.75" customHeight="1" thickBot="1" x14ac:dyDescent="0.35">
      <c r="A21" s="35" t="s">
        <v>29</v>
      </c>
      <c r="B21" s="2" t="s">
        <v>15</v>
      </c>
      <c r="C21" s="4">
        <v>2220</v>
      </c>
      <c r="D21" s="4"/>
      <c r="E21" s="4">
        <v>3010</v>
      </c>
      <c r="F21" s="4"/>
      <c r="G21" s="4">
        <v>2048</v>
      </c>
      <c r="H21" s="4"/>
      <c r="I21" s="4">
        <v>2028</v>
      </c>
      <c r="J21" s="4"/>
      <c r="K21" s="4">
        <v>518</v>
      </c>
      <c r="L21" s="4"/>
      <c r="M21" s="4">
        <v>2000</v>
      </c>
      <c r="N21" s="4"/>
      <c r="O21" s="4">
        <f t="shared" si="0"/>
        <v>11824</v>
      </c>
    </row>
    <row r="22" spans="1:15" ht="18.75" customHeight="1" thickBot="1" x14ac:dyDescent="0.35">
      <c r="A22" s="36"/>
      <c r="B22" s="1" t="s">
        <v>13</v>
      </c>
      <c r="C22" s="6">
        <v>318.82</v>
      </c>
      <c r="D22" s="6"/>
      <c r="E22" s="6">
        <v>414.65</v>
      </c>
      <c r="F22" s="6"/>
      <c r="G22" s="6">
        <v>299.45999999999998</v>
      </c>
      <c r="H22" s="6"/>
      <c r="I22" s="6">
        <v>297.06</v>
      </c>
      <c r="J22" s="6"/>
      <c r="K22" s="6">
        <v>116.17</v>
      </c>
      <c r="L22" s="6"/>
      <c r="M22" s="6">
        <v>297.68</v>
      </c>
      <c r="N22" s="6"/>
      <c r="O22" s="7">
        <f t="shared" si="0"/>
        <v>1743.8400000000001</v>
      </c>
    </row>
    <row r="23" spans="1:15" ht="18.75" customHeight="1" thickBot="1" x14ac:dyDescent="0.35">
      <c r="A23" s="35" t="s">
        <v>30</v>
      </c>
      <c r="B23" s="2" t="s">
        <v>15</v>
      </c>
      <c r="C23" s="4">
        <v>5704</v>
      </c>
      <c r="D23" s="4"/>
      <c r="E23" s="4">
        <v>7916</v>
      </c>
      <c r="F23" s="4"/>
      <c r="G23" s="4">
        <v>5335</v>
      </c>
      <c r="H23" s="4"/>
      <c r="I23" s="4">
        <v>5408</v>
      </c>
      <c r="J23" s="4"/>
      <c r="K23" s="4">
        <v>1732</v>
      </c>
      <c r="L23" s="4"/>
      <c r="M23" s="4">
        <v>4473</v>
      </c>
      <c r="N23" s="4"/>
      <c r="O23" s="4">
        <f t="shared" si="0"/>
        <v>30568</v>
      </c>
    </row>
    <row r="24" spans="1:15" ht="18.75" customHeight="1" thickBot="1" x14ac:dyDescent="0.35">
      <c r="A24" s="36"/>
      <c r="B24" s="1" t="s">
        <v>13</v>
      </c>
      <c r="C24" s="6">
        <v>847.67</v>
      </c>
      <c r="D24" s="6"/>
      <c r="E24" s="6">
        <v>1115.6500000000001</v>
      </c>
      <c r="F24" s="6"/>
      <c r="G24" s="6">
        <v>807.21</v>
      </c>
      <c r="H24" s="6"/>
      <c r="I24" s="6">
        <v>816</v>
      </c>
      <c r="J24" s="6"/>
      <c r="K24" s="6">
        <v>375.84</v>
      </c>
      <c r="L24" s="6"/>
      <c r="M24" s="6">
        <v>713.05</v>
      </c>
      <c r="N24" s="6"/>
      <c r="O24" s="7">
        <f t="shared" si="0"/>
        <v>4675.42</v>
      </c>
    </row>
    <row r="25" spans="1:15" ht="18.75" customHeight="1" thickBot="1" x14ac:dyDescent="0.35">
      <c r="A25" s="35" t="s">
        <v>31</v>
      </c>
      <c r="B25" s="2" t="s">
        <v>15</v>
      </c>
      <c r="C25" s="4">
        <v>464</v>
      </c>
      <c r="D25" s="4"/>
      <c r="E25" s="4">
        <v>922</v>
      </c>
      <c r="F25" s="4"/>
      <c r="G25" s="4">
        <v>461</v>
      </c>
      <c r="H25" s="4"/>
      <c r="I25" s="4">
        <v>456</v>
      </c>
      <c r="J25" s="4"/>
      <c r="K25" s="4">
        <v>106</v>
      </c>
      <c r="L25" s="4"/>
      <c r="M25" s="4">
        <v>420</v>
      </c>
      <c r="N25" s="4"/>
      <c r="O25" s="4">
        <f t="shared" si="0"/>
        <v>2829</v>
      </c>
    </row>
    <row r="26" spans="1:15" ht="18.75" customHeight="1" thickBot="1" x14ac:dyDescent="0.35">
      <c r="A26" s="36"/>
      <c r="B26" s="1" t="s">
        <v>13</v>
      </c>
      <c r="C26" s="6">
        <v>76</v>
      </c>
      <c r="D26" s="6"/>
      <c r="E26" s="6">
        <v>131.34</v>
      </c>
      <c r="F26" s="6"/>
      <c r="G26" s="6">
        <v>76.05</v>
      </c>
      <c r="H26" s="6"/>
      <c r="I26" s="6">
        <v>75.45</v>
      </c>
      <c r="J26" s="6"/>
      <c r="K26" s="6">
        <v>33.72</v>
      </c>
      <c r="L26" s="6"/>
      <c r="M26" s="6">
        <v>72.2</v>
      </c>
      <c r="N26" s="6"/>
      <c r="O26" s="7">
        <f t="shared" si="0"/>
        <v>464.75999999999993</v>
      </c>
    </row>
    <row r="27" spans="1:15" ht="18.75" customHeight="1" thickBot="1" x14ac:dyDescent="0.35">
      <c r="A27" s="35" t="s">
        <v>32</v>
      </c>
      <c r="B27" s="2" t="s">
        <v>15</v>
      </c>
      <c r="C27" s="4">
        <v>3907</v>
      </c>
      <c r="D27" s="4"/>
      <c r="E27" s="4">
        <v>2668</v>
      </c>
      <c r="F27" s="4"/>
      <c r="G27" s="4">
        <v>2825</v>
      </c>
      <c r="H27" s="4"/>
      <c r="I27" s="4">
        <v>2738</v>
      </c>
      <c r="J27" s="4"/>
      <c r="K27" s="4">
        <v>1006</v>
      </c>
      <c r="L27" s="4"/>
      <c r="M27" s="4">
        <v>2396</v>
      </c>
      <c r="N27" s="4"/>
      <c r="O27" s="4">
        <f t="shared" si="0"/>
        <v>15540</v>
      </c>
    </row>
    <row r="28" spans="1:15" ht="18.75" customHeight="1" thickBot="1" x14ac:dyDescent="0.35">
      <c r="A28" s="36"/>
      <c r="B28" s="1" t="s">
        <v>13</v>
      </c>
      <c r="C28" s="6">
        <v>82.84</v>
      </c>
      <c r="D28" s="6"/>
      <c r="E28" s="6">
        <v>409.15</v>
      </c>
      <c r="F28" s="6"/>
      <c r="G28" s="6">
        <v>429.06</v>
      </c>
      <c r="H28" s="6"/>
      <c r="I28" s="6">
        <v>418.58</v>
      </c>
      <c r="J28" s="6"/>
      <c r="K28" s="6">
        <v>211.71</v>
      </c>
      <c r="L28" s="6"/>
      <c r="M28" s="6">
        <v>382.74</v>
      </c>
      <c r="N28" s="6"/>
      <c r="O28" s="7">
        <f t="shared" si="0"/>
        <v>1934.08</v>
      </c>
    </row>
    <row r="29" spans="1:15" ht="18.75" customHeight="1" thickBot="1" x14ac:dyDescent="0.35">
      <c r="A29" s="35" t="s">
        <v>33</v>
      </c>
      <c r="B29" s="2" t="s">
        <v>15</v>
      </c>
      <c r="C29" s="4">
        <v>6389</v>
      </c>
      <c r="D29" s="4"/>
      <c r="E29" s="4">
        <v>8606</v>
      </c>
      <c r="F29" s="4"/>
      <c r="G29" s="4">
        <v>5982</v>
      </c>
      <c r="H29" s="4"/>
      <c r="I29" s="4">
        <v>5797</v>
      </c>
      <c r="J29" s="4"/>
      <c r="K29" s="4">
        <v>1974</v>
      </c>
      <c r="L29" s="4"/>
      <c r="M29" s="4">
        <v>10440</v>
      </c>
      <c r="N29" s="4"/>
      <c r="O29" s="4">
        <f t="shared" si="0"/>
        <v>39188</v>
      </c>
    </row>
    <row r="30" spans="1:15" ht="18.75" customHeight="1" thickBot="1" x14ac:dyDescent="0.35">
      <c r="A30" s="36"/>
      <c r="B30" s="1" t="s">
        <v>13</v>
      </c>
      <c r="C30" s="6">
        <v>956.13</v>
      </c>
      <c r="D30" s="6"/>
      <c r="E30" s="6">
        <v>1226.3900000000001</v>
      </c>
      <c r="F30" s="6"/>
      <c r="G30" s="6">
        <v>911.67</v>
      </c>
      <c r="H30" s="6"/>
      <c r="I30" s="6">
        <v>889.38</v>
      </c>
      <c r="J30" s="6"/>
      <c r="K30" s="6">
        <v>432.39</v>
      </c>
      <c r="L30" s="6"/>
      <c r="M30" s="6">
        <v>1466.79</v>
      </c>
      <c r="N30" s="6"/>
      <c r="O30" s="7">
        <f t="shared" si="0"/>
        <v>5882.75</v>
      </c>
    </row>
    <row r="31" spans="1:15" ht="18.75" customHeight="1" thickBot="1" x14ac:dyDescent="0.35">
      <c r="A31" s="35" t="s">
        <v>34</v>
      </c>
      <c r="B31" s="2" t="s">
        <v>15</v>
      </c>
      <c r="C31" s="4">
        <v>3418</v>
      </c>
      <c r="D31" s="4"/>
      <c r="E31" s="4">
        <v>3519</v>
      </c>
      <c r="F31" s="4"/>
      <c r="G31" s="4">
        <v>3206</v>
      </c>
      <c r="H31" s="4"/>
      <c r="I31" s="4">
        <v>2999</v>
      </c>
      <c r="J31" s="4"/>
      <c r="K31" s="4">
        <v>661</v>
      </c>
      <c r="L31" s="4"/>
      <c r="M31" s="4">
        <v>2447</v>
      </c>
      <c r="N31" s="4"/>
      <c r="O31" s="4">
        <f t="shared" si="0"/>
        <v>16250</v>
      </c>
    </row>
    <row r="32" spans="1:15" ht="18.75" customHeight="1" thickBot="1" x14ac:dyDescent="0.35">
      <c r="A32" s="36"/>
      <c r="B32" s="1" t="s">
        <v>13</v>
      </c>
      <c r="C32" s="6">
        <v>488.95</v>
      </c>
      <c r="D32" s="6"/>
      <c r="E32" s="6">
        <v>502</v>
      </c>
      <c r="F32" s="6"/>
      <c r="G32" s="6">
        <v>465.52</v>
      </c>
      <c r="H32" s="6"/>
      <c r="I32" s="6">
        <v>440.57</v>
      </c>
      <c r="J32" s="6"/>
      <c r="K32" s="6">
        <v>160.16</v>
      </c>
      <c r="L32" s="6"/>
      <c r="M32" s="6">
        <v>379.05</v>
      </c>
      <c r="N32" s="6"/>
      <c r="O32" s="7">
        <f t="shared" si="0"/>
        <v>2436.25</v>
      </c>
    </row>
    <row r="33" spans="1:15" ht="18.75" customHeight="1" thickBot="1" x14ac:dyDescent="0.35">
      <c r="A33" s="35" t="s">
        <v>38</v>
      </c>
      <c r="B33" s="2" t="s">
        <v>15</v>
      </c>
      <c r="C33" s="4">
        <v>4501</v>
      </c>
      <c r="D33" s="4"/>
      <c r="E33" s="4">
        <v>6271</v>
      </c>
      <c r="F33" s="4"/>
      <c r="G33" s="4">
        <v>4280</v>
      </c>
      <c r="H33" s="4"/>
      <c r="I33" s="4">
        <v>4161</v>
      </c>
      <c r="J33" s="4"/>
      <c r="K33" s="4">
        <v>1888</v>
      </c>
      <c r="L33" s="4"/>
      <c r="M33" s="4">
        <v>3621</v>
      </c>
      <c r="N33" s="4"/>
      <c r="O33" s="4">
        <f t="shared" si="0"/>
        <v>24722</v>
      </c>
    </row>
    <row r="34" spans="1:15" ht="18.75" customHeight="1" thickBot="1" x14ac:dyDescent="0.35">
      <c r="A34" s="36"/>
      <c r="B34" s="1" t="s">
        <v>13</v>
      </c>
      <c r="C34" s="6">
        <v>654.58000000000004</v>
      </c>
      <c r="D34" s="6"/>
      <c r="E34" s="6">
        <v>868.95</v>
      </c>
      <c r="F34" s="6"/>
      <c r="G34" s="6">
        <v>630.88</v>
      </c>
      <c r="H34" s="6"/>
      <c r="I34" s="6">
        <v>616.53</v>
      </c>
      <c r="J34" s="6"/>
      <c r="K34" s="6">
        <v>344.64</v>
      </c>
      <c r="L34" s="6"/>
      <c r="M34" s="6">
        <v>559</v>
      </c>
      <c r="N34" s="6"/>
      <c r="O34" s="7">
        <f t="shared" si="0"/>
        <v>3674.5800000000004</v>
      </c>
    </row>
    <row r="35" spans="1:15" ht="18.75" customHeight="1" thickBot="1" x14ac:dyDescent="0.35">
      <c r="A35" s="29" t="s">
        <v>35</v>
      </c>
      <c r="B35" s="2" t="s">
        <v>15</v>
      </c>
      <c r="C35" s="4">
        <v>3896</v>
      </c>
      <c r="D35" s="4"/>
      <c r="E35" s="4">
        <v>5037</v>
      </c>
      <c r="F35" s="4"/>
      <c r="G35" s="4">
        <v>3759</v>
      </c>
      <c r="H35" s="4"/>
      <c r="I35" s="4">
        <v>3654</v>
      </c>
      <c r="J35" s="4"/>
      <c r="K35" s="4">
        <v>1056</v>
      </c>
      <c r="L35" s="4"/>
      <c r="M35" s="4">
        <v>6627</v>
      </c>
      <c r="N35" s="4"/>
      <c r="O35" s="4">
        <f t="shared" si="0"/>
        <v>24029</v>
      </c>
    </row>
    <row r="36" spans="1:15" ht="18.75" customHeight="1" thickBot="1" x14ac:dyDescent="0.35">
      <c r="A36" s="30"/>
      <c r="B36" s="1" t="s">
        <v>13</v>
      </c>
      <c r="C36" s="6">
        <v>559.46</v>
      </c>
      <c r="D36" s="6"/>
      <c r="E36" s="6">
        <v>697.69</v>
      </c>
      <c r="F36" s="6"/>
      <c r="G36" s="6">
        <v>545.39</v>
      </c>
      <c r="H36" s="6"/>
      <c r="I36" s="6">
        <v>532.74</v>
      </c>
      <c r="J36" s="6"/>
      <c r="K36" s="6">
        <v>221.27</v>
      </c>
      <c r="L36" s="6"/>
      <c r="M36" s="6">
        <v>901.45</v>
      </c>
      <c r="N36" s="6"/>
      <c r="O36" s="7">
        <f t="shared" si="0"/>
        <v>3458</v>
      </c>
    </row>
    <row r="37" spans="1:15" ht="18.75" customHeight="1" thickBot="1" x14ac:dyDescent="0.35">
      <c r="A37" s="29" t="s">
        <v>36</v>
      </c>
      <c r="B37" s="2" t="s">
        <v>15</v>
      </c>
      <c r="C37" s="4">
        <v>1571</v>
      </c>
      <c r="D37" s="4"/>
      <c r="E37" s="4">
        <v>2863</v>
      </c>
      <c r="F37" s="4"/>
      <c r="G37" s="4">
        <v>1408</v>
      </c>
      <c r="H37" s="4"/>
      <c r="I37" s="4">
        <v>1394</v>
      </c>
      <c r="J37" s="4"/>
      <c r="K37" s="4">
        <v>1036</v>
      </c>
      <c r="L37" s="4"/>
      <c r="M37" s="4">
        <v>1285</v>
      </c>
      <c r="N37" s="4"/>
      <c r="O37" s="4">
        <f t="shared" si="0"/>
        <v>9557</v>
      </c>
    </row>
    <row r="38" spans="1:15" ht="18.75" customHeight="1" thickBot="1" x14ac:dyDescent="0.35">
      <c r="A38" s="30"/>
      <c r="B38" s="1" t="s">
        <v>13</v>
      </c>
      <c r="C38" s="6">
        <v>227.73</v>
      </c>
      <c r="D38" s="6"/>
      <c r="E38" s="6">
        <v>383.81</v>
      </c>
      <c r="F38" s="6"/>
      <c r="G38" s="6">
        <v>209.1</v>
      </c>
      <c r="H38" s="6"/>
      <c r="I38" s="6">
        <v>207.4</v>
      </c>
      <c r="J38" s="6"/>
      <c r="K38" s="6">
        <v>165.25</v>
      </c>
      <c r="L38" s="6"/>
      <c r="M38" s="6">
        <v>196.94</v>
      </c>
      <c r="N38" s="6"/>
      <c r="O38" s="7">
        <f t="shared" si="0"/>
        <v>1390.23</v>
      </c>
    </row>
    <row r="39" spans="1:15" ht="18.75" customHeight="1" thickBot="1" x14ac:dyDescent="0.35">
      <c r="A39" s="29" t="s">
        <v>37</v>
      </c>
      <c r="B39" s="2" t="s">
        <v>15</v>
      </c>
      <c r="C39" s="4">
        <v>777</v>
      </c>
      <c r="D39" s="4"/>
      <c r="E39" s="4">
        <v>1230</v>
      </c>
      <c r="F39" s="4"/>
      <c r="G39" s="4">
        <v>774</v>
      </c>
      <c r="H39" s="4"/>
      <c r="I39" s="4">
        <v>766</v>
      </c>
      <c r="J39" s="4"/>
      <c r="K39" s="4">
        <v>175</v>
      </c>
      <c r="L39" s="4"/>
      <c r="M39" s="4">
        <v>715</v>
      </c>
      <c r="N39" s="4"/>
      <c r="O39" s="4">
        <f t="shared" si="0"/>
        <v>4437</v>
      </c>
    </row>
    <row r="40" spans="1:15" ht="18.75" customHeight="1" thickBot="1" x14ac:dyDescent="0.35">
      <c r="A40" s="30"/>
      <c r="B40" s="1" t="s">
        <v>13</v>
      </c>
      <c r="C40" s="6">
        <v>108.05</v>
      </c>
      <c r="D40" s="6"/>
      <c r="E40" s="6">
        <v>162.82</v>
      </c>
      <c r="F40" s="6"/>
      <c r="G40" s="6">
        <v>108.11</v>
      </c>
      <c r="H40" s="6"/>
      <c r="I40" s="6">
        <v>107.14</v>
      </c>
      <c r="J40" s="6"/>
      <c r="K40" s="6">
        <v>36.270000000000003</v>
      </c>
      <c r="L40" s="6"/>
      <c r="M40" s="6">
        <v>102.28</v>
      </c>
      <c r="N40" s="6"/>
      <c r="O40" s="7">
        <f t="shared" si="0"/>
        <v>624.66999999999996</v>
      </c>
    </row>
    <row r="41" spans="1:15" ht="18.75" customHeight="1" thickBot="1" x14ac:dyDescent="0.35">
      <c r="A41" s="29" t="s">
        <v>39</v>
      </c>
      <c r="B41" s="2" t="s">
        <v>15</v>
      </c>
      <c r="C41" s="4">
        <v>5438</v>
      </c>
      <c r="D41" s="4"/>
      <c r="E41" s="4">
        <v>6521</v>
      </c>
      <c r="F41" s="4"/>
      <c r="G41" s="4">
        <v>4929</v>
      </c>
      <c r="H41" s="4"/>
      <c r="I41" s="4">
        <v>4778</v>
      </c>
      <c r="J41" s="4"/>
      <c r="K41" s="4">
        <v>840</v>
      </c>
      <c r="L41" s="4"/>
      <c r="M41" s="4">
        <v>4116</v>
      </c>
      <c r="N41" s="4"/>
      <c r="O41" s="4">
        <f t="shared" si="0"/>
        <v>26622</v>
      </c>
    </row>
    <row r="42" spans="1:15" ht="18.75" customHeight="1" thickBot="1" x14ac:dyDescent="0.35">
      <c r="A42" s="30"/>
      <c r="B42" s="1" t="s">
        <v>13</v>
      </c>
      <c r="C42" s="6">
        <v>782.2</v>
      </c>
      <c r="D42" s="6"/>
      <c r="E42" s="6">
        <v>914.29</v>
      </c>
      <c r="F42" s="6"/>
      <c r="G42" s="6">
        <v>724.21</v>
      </c>
      <c r="H42" s="6"/>
      <c r="I42" s="6">
        <v>706.03</v>
      </c>
      <c r="J42" s="6"/>
      <c r="K42" s="6">
        <v>234.01</v>
      </c>
      <c r="L42" s="6"/>
      <c r="M42" s="6">
        <v>634.88</v>
      </c>
      <c r="N42" s="6"/>
      <c r="O42" s="7">
        <f t="shared" ref="O42:O63" si="1">C42+D42+E42+F42+G42+H42+I42+J42+K42+L42+M42+N42</f>
        <v>3995.62</v>
      </c>
    </row>
    <row r="43" spans="1:15" ht="18.75" customHeight="1" thickBot="1" x14ac:dyDescent="0.35">
      <c r="A43" s="29" t="s">
        <v>40</v>
      </c>
      <c r="B43" s="2" t="s">
        <v>15</v>
      </c>
      <c r="C43" s="4">
        <v>1129</v>
      </c>
      <c r="D43" s="4"/>
      <c r="E43" s="4">
        <v>1377</v>
      </c>
      <c r="F43" s="4"/>
      <c r="G43" s="4">
        <v>923</v>
      </c>
      <c r="H43" s="4"/>
      <c r="I43" s="4">
        <v>1022</v>
      </c>
      <c r="J43" s="4"/>
      <c r="K43" s="4">
        <v>615</v>
      </c>
      <c r="L43" s="4"/>
      <c r="M43" s="4">
        <v>979</v>
      </c>
      <c r="N43" s="4"/>
      <c r="O43" s="4">
        <f t="shared" si="1"/>
        <v>6045</v>
      </c>
    </row>
    <row r="44" spans="1:15" ht="18.75" customHeight="1" thickBot="1" x14ac:dyDescent="0.35">
      <c r="A44" s="30"/>
      <c r="B44" s="1" t="s">
        <v>13</v>
      </c>
      <c r="C44" s="6">
        <v>154.88</v>
      </c>
      <c r="D44" s="6"/>
      <c r="E44" s="6">
        <v>189.83</v>
      </c>
      <c r="F44" s="6"/>
      <c r="G44" s="6">
        <v>135.5</v>
      </c>
      <c r="H44" s="6"/>
      <c r="I44" s="6">
        <v>147.44</v>
      </c>
      <c r="J44" s="6"/>
      <c r="K44" s="6">
        <v>98.86</v>
      </c>
      <c r="L44" s="6"/>
      <c r="M44" s="6">
        <v>144.08000000000001</v>
      </c>
      <c r="N44" s="6"/>
      <c r="O44" s="7">
        <f t="shared" si="1"/>
        <v>870.59000000000015</v>
      </c>
    </row>
    <row r="45" spans="1:15" ht="18.75" customHeight="1" thickBot="1" x14ac:dyDescent="0.35">
      <c r="A45" s="29" t="s">
        <v>41</v>
      </c>
      <c r="B45" s="2" t="s">
        <v>15</v>
      </c>
      <c r="C45" s="4">
        <v>1214</v>
      </c>
      <c r="D45" s="4"/>
      <c r="E45" s="4">
        <v>1332</v>
      </c>
      <c r="F45" s="4"/>
      <c r="G45" s="4">
        <v>1046</v>
      </c>
      <c r="H45" s="4"/>
      <c r="I45" s="4">
        <v>1014</v>
      </c>
      <c r="J45" s="4"/>
      <c r="K45" s="4">
        <v>565</v>
      </c>
      <c r="L45" s="4"/>
      <c r="M45" s="4">
        <v>961</v>
      </c>
      <c r="N45" s="4"/>
      <c r="O45" s="4">
        <f t="shared" si="1"/>
        <v>6132</v>
      </c>
    </row>
    <row r="46" spans="1:15" ht="18.75" customHeight="1" thickBot="1" x14ac:dyDescent="0.35">
      <c r="A46" s="30"/>
      <c r="B46" s="1" t="s">
        <v>13</v>
      </c>
      <c r="C46" s="6">
        <v>173.63</v>
      </c>
      <c r="D46" s="6"/>
      <c r="E46" s="6">
        <v>188.22</v>
      </c>
      <c r="F46" s="6"/>
      <c r="G46" s="6">
        <v>154.12</v>
      </c>
      <c r="H46" s="6"/>
      <c r="I46" s="6">
        <v>150.26</v>
      </c>
      <c r="J46" s="6"/>
      <c r="K46" s="6">
        <v>96.81</v>
      </c>
      <c r="L46" s="6"/>
      <c r="M46" s="6">
        <v>145.83000000000001</v>
      </c>
      <c r="N46" s="6"/>
      <c r="O46" s="7">
        <f t="shared" si="1"/>
        <v>908.87</v>
      </c>
    </row>
    <row r="47" spans="1:15" ht="18.75" customHeight="1" thickBot="1" x14ac:dyDescent="0.35">
      <c r="A47" s="29" t="s">
        <v>42</v>
      </c>
      <c r="B47" s="2" t="s">
        <v>15</v>
      </c>
      <c r="C47" s="4">
        <v>1091</v>
      </c>
      <c r="D47" s="4"/>
      <c r="E47" s="4">
        <v>-189</v>
      </c>
      <c r="F47" s="4"/>
      <c r="G47" s="4">
        <v>675</v>
      </c>
      <c r="H47" s="4"/>
      <c r="I47" s="4">
        <v>654</v>
      </c>
      <c r="J47" s="4"/>
      <c r="K47" s="4">
        <v>-215</v>
      </c>
      <c r="L47" s="4"/>
      <c r="M47" s="4">
        <v>620</v>
      </c>
      <c r="N47" s="4"/>
      <c r="O47" s="4">
        <f t="shared" si="1"/>
        <v>2636</v>
      </c>
    </row>
    <row r="48" spans="1:15" ht="18.75" customHeight="1" thickBot="1" x14ac:dyDescent="0.35">
      <c r="A48" s="30"/>
      <c r="B48" s="1" t="s">
        <v>13</v>
      </c>
      <c r="C48" s="6">
        <v>143.91999999999999</v>
      </c>
      <c r="D48" s="6"/>
      <c r="E48" s="6">
        <v>-9.89</v>
      </c>
      <c r="F48" s="6"/>
      <c r="G48" s="6">
        <v>94.27</v>
      </c>
      <c r="H48" s="6"/>
      <c r="I48" s="6">
        <v>91.75</v>
      </c>
      <c r="J48" s="6"/>
      <c r="K48" s="6">
        <v>-12.75</v>
      </c>
      <c r="L48" s="6"/>
      <c r="M48" s="6">
        <v>88.78</v>
      </c>
      <c r="N48" s="6"/>
      <c r="O48" s="7">
        <f t="shared" si="1"/>
        <v>396.07999999999993</v>
      </c>
    </row>
    <row r="49" spans="1:15" ht="18.75" customHeight="1" thickBot="1" x14ac:dyDescent="0.35">
      <c r="A49" s="29" t="s">
        <v>43</v>
      </c>
      <c r="B49" s="2" t="s">
        <v>15</v>
      </c>
      <c r="C49" s="4">
        <v>2332</v>
      </c>
      <c r="D49" s="4"/>
      <c r="E49" s="4">
        <v>4499</v>
      </c>
      <c r="F49" s="4"/>
      <c r="G49" s="4">
        <v>2180</v>
      </c>
      <c r="H49" s="4"/>
      <c r="I49" s="4">
        <v>2412</v>
      </c>
      <c r="J49" s="4"/>
      <c r="K49" s="4">
        <v>1656</v>
      </c>
      <c r="L49" s="4"/>
      <c r="M49" s="4">
        <v>2242</v>
      </c>
      <c r="N49" s="4"/>
      <c r="O49" s="4">
        <f t="shared" si="1"/>
        <v>15321</v>
      </c>
    </row>
    <row r="50" spans="1:15" ht="18.75" customHeight="1" thickBot="1" x14ac:dyDescent="0.35">
      <c r="A50" s="30"/>
      <c r="B50" s="1" t="s">
        <v>13</v>
      </c>
      <c r="C50" s="6">
        <v>337.88</v>
      </c>
      <c r="D50" s="6"/>
      <c r="E50" s="6">
        <v>600.24</v>
      </c>
      <c r="F50" s="6"/>
      <c r="G50" s="6">
        <v>321.04000000000002</v>
      </c>
      <c r="H50" s="6"/>
      <c r="I50" s="6">
        <v>349</v>
      </c>
      <c r="J50" s="6"/>
      <c r="K50" s="6">
        <v>260.25</v>
      </c>
      <c r="L50" s="6"/>
      <c r="M50" s="6">
        <v>332.84</v>
      </c>
      <c r="N50" s="6"/>
      <c r="O50" s="7">
        <f t="shared" si="1"/>
        <v>2201.25</v>
      </c>
    </row>
    <row r="51" spans="1:15" ht="18.75" customHeight="1" thickBot="1" x14ac:dyDescent="0.35">
      <c r="A51" s="29" t="s">
        <v>44</v>
      </c>
      <c r="B51" s="2" t="s">
        <v>15</v>
      </c>
      <c r="C51" s="4">
        <v>979</v>
      </c>
      <c r="D51" s="4"/>
      <c r="E51" s="4">
        <v>1443</v>
      </c>
      <c r="F51" s="4"/>
      <c r="G51" s="4">
        <v>962</v>
      </c>
      <c r="H51" s="4"/>
      <c r="I51" s="4">
        <v>932</v>
      </c>
      <c r="J51" s="4"/>
      <c r="K51" s="4">
        <v>315</v>
      </c>
      <c r="L51" s="4"/>
      <c r="M51" s="4">
        <v>864</v>
      </c>
      <c r="N51" s="4"/>
      <c r="O51" s="4">
        <f t="shared" si="1"/>
        <v>5495</v>
      </c>
    </row>
    <row r="52" spans="1:15" ht="18.75" customHeight="1" thickBot="1" x14ac:dyDescent="0.35">
      <c r="A52" s="30"/>
      <c r="B52" s="1" t="s">
        <v>13</v>
      </c>
      <c r="C52" s="6">
        <v>231.12</v>
      </c>
      <c r="D52" s="6"/>
      <c r="E52" s="6">
        <v>289.61</v>
      </c>
      <c r="F52" s="6"/>
      <c r="G52" s="6">
        <v>231.07</v>
      </c>
      <c r="H52" s="6"/>
      <c r="I52" s="6">
        <v>227.44</v>
      </c>
      <c r="J52" s="6"/>
      <c r="K52" s="6">
        <v>157.88</v>
      </c>
      <c r="L52" s="6"/>
      <c r="M52" s="6">
        <v>223.54</v>
      </c>
      <c r="N52" s="6"/>
      <c r="O52" s="7">
        <f t="shared" si="1"/>
        <v>1360.6599999999999</v>
      </c>
    </row>
    <row r="53" spans="1:15" ht="18.75" customHeight="1" thickBot="1" x14ac:dyDescent="0.35">
      <c r="A53" s="29" t="s">
        <v>45</v>
      </c>
      <c r="B53" s="2" t="s">
        <v>15</v>
      </c>
      <c r="C53" s="4">
        <v>5314</v>
      </c>
      <c r="D53" s="4"/>
      <c r="E53" s="4">
        <v>-4436</v>
      </c>
      <c r="F53" s="4"/>
      <c r="G53" s="4">
        <v>3425</v>
      </c>
      <c r="H53" s="4"/>
      <c r="I53" s="4">
        <v>2756</v>
      </c>
      <c r="J53" s="4"/>
      <c r="K53" s="4">
        <v>3060</v>
      </c>
      <c r="L53" s="4"/>
      <c r="M53" s="4">
        <v>2370</v>
      </c>
      <c r="N53" s="4"/>
      <c r="O53" s="4">
        <f t="shared" si="1"/>
        <v>12489</v>
      </c>
    </row>
    <row r="54" spans="1:15" ht="18.75" customHeight="1" thickBot="1" x14ac:dyDescent="0.35">
      <c r="A54" s="30"/>
      <c r="B54" s="1" t="s">
        <v>13</v>
      </c>
      <c r="C54" s="6">
        <v>744.86</v>
      </c>
      <c r="D54" s="6"/>
      <c r="E54" s="6">
        <v>-425.48</v>
      </c>
      <c r="F54" s="6"/>
      <c r="G54" s="6">
        <v>520.22</v>
      </c>
      <c r="H54" s="6"/>
      <c r="I54" s="6">
        <v>439.61</v>
      </c>
      <c r="J54" s="6"/>
      <c r="K54" s="6">
        <v>481.89</v>
      </c>
      <c r="L54" s="6"/>
      <c r="M54" s="6">
        <v>399.05</v>
      </c>
      <c r="N54" s="6"/>
      <c r="O54" s="7">
        <f t="shared" si="1"/>
        <v>2160.15</v>
      </c>
    </row>
    <row r="55" spans="1:15" ht="18.75" customHeight="1" thickBot="1" x14ac:dyDescent="0.35">
      <c r="A55" s="29" t="s">
        <v>20</v>
      </c>
      <c r="B55" s="2" t="s">
        <v>15</v>
      </c>
      <c r="C55" s="4"/>
      <c r="D55" s="4">
        <v>6507</v>
      </c>
      <c r="E55" s="4"/>
      <c r="F55" s="4">
        <v>7432</v>
      </c>
      <c r="G55" s="4"/>
      <c r="H55" s="4">
        <v>3754</v>
      </c>
      <c r="I55" s="4"/>
      <c r="J55" s="4">
        <v>4767</v>
      </c>
      <c r="K55" s="4"/>
      <c r="L55" s="4">
        <v>2353</v>
      </c>
      <c r="M55" s="7"/>
      <c r="N55" s="4">
        <v>6891</v>
      </c>
      <c r="O55" s="4">
        <f t="shared" si="1"/>
        <v>31704</v>
      </c>
    </row>
    <row r="56" spans="1:15" ht="18.75" customHeight="1" thickBot="1" x14ac:dyDescent="0.35">
      <c r="A56" s="30"/>
      <c r="B56" s="1" t="s">
        <v>13</v>
      </c>
      <c r="C56" s="6"/>
      <c r="D56" s="6">
        <v>1011.55</v>
      </c>
      <c r="E56" s="6"/>
      <c r="F56" s="6">
        <v>1124.1300000000001</v>
      </c>
      <c r="G56" s="6"/>
      <c r="H56" s="6">
        <v>681.04</v>
      </c>
      <c r="I56" s="6"/>
      <c r="J56" s="6">
        <v>809.92</v>
      </c>
      <c r="K56" s="6"/>
      <c r="L56" s="6">
        <v>521.51</v>
      </c>
      <c r="M56" s="6"/>
      <c r="N56" s="6">
        <v>1055.4000000000001</v>
      </c>
      <c r="O56" s="7">
        <f t="shared" si="1"/>
        <v>5203.5500000000011</v>
      </c>
    </row>
    <row r="57" spans="1:15" ht="18.75" customHeight="1" thickBot="1" x14ac:dyDescent="0.35">
      <c r="A57" s="29" t="s">
        <v>46</v>
      </c>
      <c r="B57" s="2" t="s">
        <v>15</v>
      </c>
      <c r="C57" s="4"/>
      <c r="D57" s="4">
        <v>8539</v>
      </c>
      <c r="E57" s="4"/>
      <c r="F57" s="4">
        <v>6012</v>
      </c>
      <c r="G57" s="4"/>
      <c r="H57" s="4">
        <v>6651</v>
      </c>
      <c r="I57" s="4"/>
      <c r="J57" s="4">
        <v>2472</v>
      </c>
      <c r="K57" s="4"/>
      <c r="L57" s="4">
        <v>5869</v>
      </c>
      <c r="M57" s="4"/>
      <c r="N57" s="4">
        <v>5833</v>
      </c>
      <c r="O57" s="4">
        <f t="shared" si="1"/>
        <v>35376</v>
      </c>
    </row>
    <row r="58" spans="1:15" ht="18.75" customHeight="1" thickBot="1" x14ac:dyDescent="0.35">
      <c r="A58" s="30"/>
      <c r="B58" s="1" t="s">
        <v>13</v>
      </c>
      <c r="C58" s="6"/>
      <c r="D58" s="6">
        <v>1244.97</v>
      </c>
      <c r="E58" s="6"/>
      <c r="F58" s="6">
        <v>941.77</v>
      </c>
      <c r="G58" s="6"/>
      <c r="H58" s="6">
        <v>1018.79</v>
      </c>
      <c r="I58" s="6"/>
      <c r="J58" s="6">
        <v>521.46</v>
      </c>
      <c r="K58" s="6"/>
      <c r="L58" s="6">
        <v>937.63</v>
      </c>
      <c r="M58" s="6"/>
      <c r="N58" s="6">
        <v>933.95</v>
      </c>
      <c r="O58" s="7">
        <f t="shared" si="1"/>
        <v>5598.57</v>
      </c>
    </row>
    <row r="59" spans="1:15" ht="18.75" customHeight="1" thickBot="1" x14ac:dyDescent="0.35">
      <c r="A59" s="29" t="s">
        <v>47</v>
      </c>
      <c r="B59" s="2" t="s">
        <v>15</v>
      </c>
      <c r="C59" s="4"/>
      <c r="D59" s="4">
        <v>1268</v>
      </c>
      <c r="E59" s="4"/>
      <c r="F59" s="4">
        <v>802</v>
      </c>
      <c r="G59" s="4"/>
      <c r="H59" s="4">
        <v>794</v>
      </c>
      <c r="I59" s="4"/>
      <c r="J59" s="4">
        <v>164</v>
      </c>
      <c r="K59" s="4"/>
      <c r="L59" s="4">
        <v>731</v>
      </c>
      <c r="M59" s="4"/>
      <c r="N59" s="4">
        <v>0</v>
      </c>
      <c r="O59" s="4">
        <f t="shared" si="1"/>
        <v>3759</v>
      </c>
    </row>
    <row r="60" spans="1:15" ht="18.75" customHeight="1" thickBot="1" x14ac:dyDescent="0.35">
      <c r="A60" s="30"/>
      <c r="B60" s="1" t="s">
        <v>13</v>
      </c>
      <c r="C60" s="6"/>
      <c r="D60" s="6">
        <v>173.03</v>
      </c>
      <c r="E60" s="6"/>
      <c r="F60" s="6">
        <v>119.08</v>
      </c>
      <c r="G60" s="6"/>
      <c r="H60" s="6">
        <v>118.08</v>
      </c>
      <c r="I60" s="6"/>
      <c r="J60" s="6">
        <v>42.87</v>
      </c>
      <c r="K60" s="6"/>
      <c r="L60" s="6">
        <v>112</v>
      </c>
      <c r="M60" s="6"/>
      <c r="N60" s="6">
        <v>18.12</v>
      </c>
      <c r="O60" s="7">
        <f t="shared" si="1"/>
        <v>583.17999999999995</v>
      </c>
    </row>
    <row r="61" spans="1:15" ht="18.75" customHeight="1" thickBot="1" x14ac:dyDescent="0.35">
      <c r="A61" s="29" t="s">
        <v>48</v>
      </c>
      <c r="B61" s="2" t="s">
        <v>15</v>
      </c>
      <c r="C61" s="4"/>
      <c r="D61" s="4">
        <v>335</v>
      </c>
      <c r="E61" s="4"/>
      <c r="F61" s="4">
        <v>218</v>
      </c>
      <c r="G61" s="4"/>
      <c r="H61" s="4">
        <v>216</v>
      </c>
      <c r="I61" s="4"/>
      <c r="J61" s="4">
        <v>71</v>
      </c>
      <c r="K61" s="4"/>
      <c r="L61" s="4">
        <v>199</v>
      </c>
      <c r="M61" s="4"/>
      <c r="N61" s="4">
        <v>0</v>
      </c>
      <c r="O61" s="4">
        <f t="shared" si="1"/>
        <v>1039</v>
      </c>
    </row>
    <row r="62" spans="1:15" ht="18.75" customHeight="1" thickBot="1" x14ac:dyDescent="0.35">
      <c r="A62" s="30"/>
      <c r="B62" s="1" t="s">
        <v>13</v>
      </c>
      <c r="C62" s="6"/>
      <c r="D62" s="6">
        <v>49.48</v>
      </c>
      <c r="E62" s="6"/>
      <c r="F62" s="6">
        <v>35.42</v>
      </c>
      <c r="G62" s="6"/>
      <c r="H62" s="6">
        <v>35.159999999999997</v>
      </c>
      <c r="I62" s="6"/>
      <c r="J62" s="6">
        <v>18.010000000000002</v>
      </c>
      <c r="K62" s="6"/>
      <c r="L62" s="6">
        <v>33.64</v>
      </c>
      <c r="M62" s="6"/>
      <c r="N62" s="6">
        <v>6.6</v>
      </c>
      <c r="O62" s="7">
        <f t="shared" si="1"/>
        <v>178.30999999999997</v>
      </c>
    </row>
    <row r="63" spans="1:15" ht="18.75" customHeight="1" thickBot="1" x14ac:dyDescent="0.35">
      <c r="A63" s="41" t="s">
        <v>49</v>
      </c>
      <c r="B63" s="43" t="s">
        <v>14</v>
      </c>
      <c r="C63" s="16"/>
      <c r="D63" s="16">
        <v>911</v>
      </c>
      <c r="E63" s="16"/>
      <c r="F63" s="16">
        <v>724</v>
      </c>
      <c r="G63" s="16"/>
      <c r="H63" s="16">
        <v>570</v>
      </c>
      <c r="I63" s="16"/>
      <c r="J63" s="16">
        <v>545</v>
      </c>
      <c r="K63" s="16"/>
      <c r="L63" s="16">
        <v>641</v>
      </c>
      <c r="M63" s="16"/>
      <c r="N63" s="17">
        <v>795</v>
      </c>
      <c r="O63" s="18">
        <f t="shared" si="1"/>
        <v>4186</v>
      </c>
    </row>
    <row r="64" spans="1:15" ht="18.75" customHeight="1" thickBot="1" x14ac:dyDescent="0.35">
      <c r="A64" s="42"/>
      <c r="B64" s="44"/>
      <c r="C64" s="3"/>
      <c r="D64" s="19">
        <v>168.43</v>
      </c>
      <c r="E64" s="19"/>
      <c r="F64" s="19">
        <v>141.09</v>
      </c>
      <c r="G64" s="19"/>
      <c r="H64" s="19">
        <v>116.08</v>
      </c>
      <c r="I64" s="19"/>
      <c r="J64" s="19">
        <v>112.8</v>
      </c>
      <c r="K64" s="19"/>
      <c r="L64" s="19">
        <v>129.04</v>
      </c>
      <c r="M64" s="19"/>
      <c r="N64" s="20">
        <v>154.37</v>
      </c>
      <c r="O64" s="20">
        <f>SUM(C64:N64)</f>
        <v>821.81</v>
      </c>
    </row>
    <row r="65" spans="1:15" ht="18.75" customHeight="1" thickBot="1" x14ac:dyDescent="0.35">
      <c r="A65" s="35" t="s">
        <v>50</v>
      </c>
      <c r="B65" s="2" t="s">
        <v>15</v>
      </c>
      <c r="C65" s="4"/>
      <c r="D65" s="4">
        <v>610</v>
      </c>
      <c r="E65" s="4"/>
      <c r="F65" s="4">
        <v>697</v>
      </c>
      <c r="G65" s="4"/>
      <c r="H65" s="4">
        <v>323</v>
      </c>
      <c r="I65" s="4"/>
      <c r="J65" s="4">
        <v>337</v>
      </c>
      <c r="K65" s="4"/>
      <c r="L65" s="4">
        <v>2573</v>
      </c>
      <c r="M65" s="4"/>
      <c r="N65" s="4">
        <v>932</v>
      </c>
      <c r="O65" s="4">
        <f>C65+D65+E65+F65+G65+H65+I65+J65+K65+L65+M65+N65</f>
        <v>5472</v>
      </c>
    </row>
    <row r="66" spans="1:15" ht="18.75" customHeight="1" thickBot="1" x14ac:dyDescent="0.35">
      <c r="A66" s="36"/>
      <c r="B66" s="1" t="s">
        <v>13</v>
      </c>
      <c r="C66" s="6"/>
      <c r="D66" s="6">
        <v>131.74</v>
      </c>
      <c r="E66" s="6"/>
      <c r="F66" s="6">
        <v>142.32</v>
      </c>
      <c r="G66" s="6"/>
      <c r="H66" s="6">
        <v>97.25</v>
      </c>
      <c r="I66" s="6"/>
      <c r="J66" s="6">
        <v>100.65</v>
      </c>
      <c r="K66" s="6"/>
      <c r="L66" s="6">
        <v>367.94</v>
      </c>
      <c r="M66" s="6"/>
      <c r="N66" s="6">
        <v>173.43</v>
      </c>
      <c r="O66" s="7">
        <f>C66+D66+E66+F66+G66+H66+I66+J66+K66+L66+M66+N66</f>
        <v>1013.3300000000002</v>
      </c>
    </row>
    <row r="67" spans="1:15" ht="18.75" customHeight="1" thickBot="1" x14ac:dyDescent="0.35">
      <c r="A67" s="37" t="s">
        <v>16</v>
      </c>
      <c r="B67" s="8" t="s">
        <v>15</v>
      </c>
      <c r="C67" s="9">
        <f>C5+C7+C9+C11+C13+C15+C17+C19+C21+C23+C25+C27+C29+C31+C33+C35+C37+C39+C41+C43+C45+C47+C49+C51+C53+C55+C57+C59+C61+C65+C63</f>
        <v>70942</v>
      </c>
      <c r="D67" s="9">
        <f t="shared" ref="D67:M67" si="2">D5+D7+D9+D11+D13+D15+D17+D19+D21+D23+D25+D27+D29+D31+D33+D35+D37+D39+D41+D43+D45+D47+D49+D51+D53+D55+D57+D59+D61+D65+D63</f>
        <v>18170</v>
      </c>
      <c r="E67" s="9">
        <f t="shared" si="2"/>
        <v>40851</v>
      </c>
      <c r="F67" s="9">
        <f t="shared" si="2"/>
        <v>15885</v>
      </c>
      <c r="G67" s="9">
        <f t="shared" si="2"/>
        <v>58831</v>
      </c>
      <c r="H67" s="9">
        <f t="shared" si="2"/>
        <v>12308</v>
      </c>
      <c r="I67" s="9">
        <f t="shared" si="2"/>
        <v>59961</v>
      </c>
      <c r="J67" s="9">
        <f t="shared" si="2"/>
        <v>8356</v>
      </c>
      <c r="K67" s="9">
        <f t="shared" si="2"/>
        <v>23171</v>
      </c>
      <c r="L67" s="9">
        <f t="shared" si="2"/>
        <v>12366</v>
      </c>
      <c r="M67" s="9">
        <f t="shared" si="2"/>
        <v>60852</v>
      </c>
      <c r="N67" s="9">
        <f t="shared" ref="N67" si="3">N5+N7+N9+N11+N13+N15+N17+N19+N21+N23+N25+N27+N29+N31+N33+N35+N37+N39+N41+N43+N45+N47+N49+N51+N53+N55+N57+N59+N61+N65</f>
        <v>13656</v>
      </c>
      <c r="O67" s="14">
        <f>SUM(C67:N67)</f>
        <v>395349</v>
      </c>
    </row>
    <row r="68" spans="1:15" ht="18.75" customHeight="1" thickBot="1" x14ac:dyDescent="0.35">
      <c r="A68" s="38"/>
      <c r="B68" s="11" t="s">
        <v>13</v>
      </c>
      <c r="C68" s="12">
        <f>C66+C62+C60+C58+C56+C54+C52+C50+C48+C46+C44+C42+C40+C38+C36+C34+C32+C30+C28+C26+C24+C22+C20+C18+C16+C14+C12+C10+C8+C6+C64</f>
        <v>9862.2200000000012</v>
      </c>
      <c r="D68" s="12">
        <f t="shared" ref="D68:N68" si="4">D66+D62+D60+D58+D56+D54+D52+D50+D48+D46+D44+D42+D40+D38+D36+D34+D32+D30+D28+D26+D24+D22+D20+D18+D16+D14+D12+D10+D8+D6+D64</f>
        <v>2779.2</v>
      </c>
      <c r="E68" s="12">
        <f t="shared" si="4"/>
        <v>6755.1799999999985</v>
      </c>
      <c r="F68" s="12">
        <f t="shared" si="4"/>
        <v>2503.8100000000004</v>
      </c>
      <c r="G68" s="12">
        <f t="shared" si="4"/>
        <v>8923.4000000000015</v>
      </c>
      <c r="H68" s="12">
        <f t="shared" si="4"/>
        <v>2066.4</v>
      </c>
      <c r="I68" s="12">
        <f t="shared" si="4"/>
        <v>9069.1899999999987</v>
      </c>
      <c r="J68" s="12">
        <f t="shared" si="4"/>
        <v>1605.7099999999998</v>
      </c>
      <c r="K68" s="12">
        <f t="shared" si="4"/>
        <v>4743.12</v>
      </c>
      <c r="L68" s="12">
        <f t="shared" si="4"/>
        <v>2101.7600000000002</v>
      </c>
      <c r="M68" s="12">
        <f t="shared" si="4"/>
        <v>9296</v>
      </c>
      <c r="N68" s="12">
        <f t="shared" si="4"/>
        <v>2341.87</v>
      </c>
      <c r="O68" s="13">
        <f>SUM(C68:N68)</f>
        <v>62047.86</v>
      </c>
    </row>
  </sheetData>
  <mergeCells count="36">
    <mergeCell ref="A63:A64"/>
    <mergeCell ref="A65:A66"/>
    <mergeCell ref="B63:B64"/>
    <mergeCell ref="A67:A68"/>
    <mergeCell ref="A53:A54"/>
    <mergeCell ref="A55:A56"/>
    <mergeCell ref="A57:A58"/>
    <mergeCell ref="A59:A60"/>
    <mergeCell ref="A61:A62"/>
    <mergeCell ref="A51:A52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1:O1"/>
    <mergeCell ref="A3:A4"/>
    <mergeCell ref="B3:B4"/>
    <mergeCell ref="A27:A28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</mergeCells>
  <pageMargins left="0.25" right="0.25" top="0.75" bottom="0.75" header="0.3" footer="0.3"/>
  <pageSetup paperSize="8" fitToHeight="0" orientation="landscape" r:id="rId1"/>
  <headerFooter>
    <oddFooter>&amp;CConsommation éclairage public 2020</oddFooter>
  </headerFooter>
  <rowBreaks count="1" manualBreakCount="1">
    <brk id="3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9D2C5-D647-4330-9290-02E8E70FC249}">
  <sheetPr>
    <pageSetUpPr fitToPage="1"/>
  </sheetPr>
  <dimension ref="A1:O68"/>
  <sheetViews>
    <sheetView zoomScaleNormal="100" workbookViewId="0">
      <selection activeCell="F74" sqref="F74"/>
    </sheetView>
  </sheetViews>
  <sheetFormatPr baseColWidth="10" defaultRowHeight="14.4" x14ac:dyDescent="0.3"/>
  <cols>
    <col min="1" max="1" width="22.33203125" customWidth="1"/>
    <col min="4" max="4" width="12.33203125" customWidth="1"/>
    <col min="5" max="5" width="11.88671875" customWidth="1"/>
    <col min="6" max="6" width="11.6640625" customWidth="1"/>
    <col min="15" max="15" width="11.88671875" customWidth="1"/>
  </cols>
  <sheetData>
    <row r="1" spans="1:15" ht="23.4" x14ac:dyDescent="0.45">
      <c r="A1" s="40" t="s">
        <v>53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5" ht="8.25" customHeight="1" thickBot="1" x14ac:dyDescent="0.35"/>
    <row r="3" spans="1:15" ht="15" thickBot="1" x14ac:dyDescent="0.35">
      <c r="A3" s="41" t="s">
        <v>0</v>
      </c>
      <c r="B3" s="43" t="s">
        <v>14</v>
      </c>
      <c r="C3" s="16" t="s">
        <v>1</v>
      </c>
      <c r="D3" s="16" t="s">
        <v>2</v>
      </c>
      <c r="E3" s="16" t="s">
        <v>3</v>
      </c>
      <c r="F3" s="16" t="s">
        <v>4</v>
      </c>
      <c r="G3" s="16" t="s">
        <v>5</v>
      </c>
      <c r="H3" s="16" t="s">
        <v>6</v>
      </c>
      <c r="I3" s="16" t="s">
        <v>7</v>
      </c>
      <c r="J3" s="16" t="s">
        <v>8</v>
      </c>
      <c r="K3" s="16" t="s">
        <v>19</v>
      </c>
      <c r="L3" s="16" t="s">
        <v>9</v>
      </c>
      <c r="M3" s="16" t="s">
        <v>10</v>
      </c>
      <c r="N3" s="17" t="s">
        <v>11</v>
      </c>
      <c r="O3" s="15" t="s">
        <v>16</v>
      </c>
    </row>
    <row r="4" spans="1:15" ht="15" thickBot="1" x14ac:dyDescent="0.35">
      <c r="A4" s="42"/>
      <c r="B4" s="44"/>
      <c r="C4" s="3" t="s">
        <v>12</v>
      </c>
      <c r="D4" s="3" t="s">
        <v>12</v>
      </c>
      <c r="E4" s="3" t="s">
        <v>12</v>
      </c>
      <c r="F4" s="3" t="s">
        <v>12</v>
      </c>
      <c r="G4" s="3" t="s">
        <v>12</v>
      </c>
      <c r="H4" s="3" t="s">
        <v>12</v>
      </c>
      <c r="I4" s="3" t="s">
        <v>12</v>
      </c>
      <c r="J4" s="3" t="s">
        <v>12</v>
      </c>
      <c r="K4" s="3" t="s">
        <v>12</v>
      </c>
      <c r="L4" s="3" t="s">
        <v>12</v>
      </c>
      <c r="M4" s="3" t="s">
        <v>12</v>
      </c>
      <c r="N4" s="5" t="s">
        <v>12</v>
      </c>
      <c r="O4" s="5" t="s">
        <v>12</v>
      </c>
    </row>
    <row r="5" spans="1:15" ht="20.25" customHeight="1" thickBot="1" x14ac:dyDescent="0.35">
      <c r="A5" s="35" t="s">
        <v>21</v>
      </c>
      <c r="B5" s="2" t="s">
        <v>15</v>
      </c>
      <c r="C5" s="4"/>
      <c r="D5" s="4">
        <v>1115</v>
      </c>
      <c r="E5" s="4">
        <v>2122</v>
      </c>
      <c r="F5" s="4">
        <v>1481</v>
      </c>
      <c r="G5" s="4"/>
      <c r="H5" s="4">
        <v>1156</v>
      </c>
      <c r="I5" s="4"/>
      <c r="J5" s="4"/>
      <c r="K5" s="4"/>
      <c r="L5" s="4"/>
      <c r="M5" s="4"/>
      <c r="N5" s="4"/>
      <c r="O5" s="4">
        <f t="shared" ref="O5:O36" si="0">C5+D5+E5+F5+G5+H5+I5+J5+K5+L5+M5+N5</f>
        <v>5874</v>
      </c>
    </row>
    <row r="6" spans="1:15" ht="20.25" customHeight="1" thickBot="1" x14ac:dyDescent="0.35">
      <c r="A6" s="36"/>
      <c r="B6" s="1" t="s">
        <v>13</v>
      </c>
      <c r="C6" s="6"/>
      <c r="D6" s="6">
        <v>203.52</v>
      </c>
      <c r="E6" s="6">
        <v>304.06</v>
      </c>
      <c r="F6" s="6">
        <v>237.69</v>
      </c>
      <c r="G6" s="6"/>
      <c r="H6" s="6">
        <v>194.85</v>
      </c>
      <c r="I6" s="6"/>
      <c r="J6" s="6"/>
      <c r="K6" s="6"/>
      <c r="L6" s="6"/>
      <c r="M6" s="6"/>
      <c r="N6" s="6"/>
      <c r="O6" s="7">
        <f t="shared" si="0"/>
        <v>940.12</v>
      </c>
    </row>
    <row r="7" spans="1:15" ht="20.25" customHeight="1" thickBot="1" x14ac:dyDescent="0.35">
      <c r="A7" s="29" t="s">
        <v>22</v>
      </c>
      <c r="B7" s="2" t="s">
        <v>15</v>
      </c>
      <c r="C7" s="4"/>
      <c r="D7" s="4">
        <v>609</v>
      </c>
      <c r="E7" s="4">
        <v>745</v>
      </c>
      <c r="F7" s="4">
        <v>406</v>
      </c>
      <c r="G7" s="4"/>
      <c r="H7" s="4">
        <v>441</v>
      </c>
      <c r="I7" s="4"/>
      <c r="J7" s="4">
        <v>-8</v>
      </c>
      <c r="K7" s="4"/>
      <c r="L7" s="4">
        <v>228</v>
      </c>
      <c r="M7" s="4"/>
      <c r="N7" s="4">
        <v>540</v>
      </c>
      <c r="O7" s="4">
        <f t="shared" si="0"/>
        <v>2961</v>
      </c>
    </row>
    <row r="8" spans="1:15" ht="20.25" customHeight="1" thickBot="1" x14ac:dyDescent="0.35">
      <c r="A8" s="30"/>
      <c r="B8" s="1" t="s">
        <v>13</v>
      </c>
      <c r="C8" s="6"/>
      <c r="D8" s="6">
        <v>97.53</v>
      </c>
      <c r="E8" s="6">
        <v>104.99</v>
      </c>
      <c r="F8" s="6">
        <v>66.84</v>
      </c>
      <c r="G8" s="6"/>
      <c r="H8" s="6">
        <v>71.44</v>
      </c>
      <c r="I8" s="6"/>
      <c r="J8" s="6">
        <v>13.63</v>
      </c>
      <c r="K8" s="6"/>
      <c r="L8" s="6">
        <v>41.39</v>
      </c>
      <c r="M8" s="6"/>
      <c r="N8" s="6">
        <v>82.38</v>
      </c>
      <c r="O8" s="7">
        <f t="shared" si="0"/>
        <v>478.2</v>
      </c>
    </row>
    <row r="9" spans="1:15" ht="20.25" customHeight="1" thickBot="1" x14ac:dyDescent="0.35">
      <c r="A9" s="35" t="s">
        <v>23</v>
      </c>
      <c r="B9" s="2" t="s">
        <v>15</v>
      </c>
      <c r="C9" s="4"/>
      <c r="D9" s="4">
        <f>3565</f>
        <v>3565</v>
      </c>
      <c r="E9" s="4">
        <f>2087+6502+2094</f>
        <v>10683</v>
      </c>
      <c r="F9" s="4">
        <v>4156</v>
      </c>
      <c r="G9" s="4">
        <f>1013</f>
        <v>1013</v>
      </c>
      <c r="H9" s="4">
        <f>3257</f>
        <v>3257</v>
      </c>
      <c r="I9" s="4">
        <f>908</f>
        <v>908</v>
      </c>
      <c r="J9" s="4"/>
      <c r="K9" s="4">
        <f>929</f>
        <v>929</v>
      </c>
      <c r="L9" s="4"/>
      <c r="M9" s="4"/>
      <c r="N9" s="4">
        <v>4608</v>
      </c>
      <c r="O9" s="4">
        <f t="shared" si="0"/>
        <v>29119</v>
      </c>
    </row>
    <row r="10" spans="1:15" ht="20.25" customHeight="1" thickBot="1" x14ac:dyDescent="0.35">
      <c r="A10" s="36"/>
      <c r="B10" s="1" t="s">
        <v>13</v>
      </c>
      <c r="C10" s="6"/>
      <c r="D10" s="6">
        <f>620.56</f>
        <v>620.55999999999995</v>
      </c>
      <c r="E10" s="6">
        <f>544.53+922.38+432.03</f>
        <v>1898.9399999999998</v>
      </c>
      <c r="F10" s="6">
        <v>654.44000000000005</v>
      </c>
      <c r="G10" s="6">
        <f>290.82</f>
        <v>290.82</v>
      </c>
      <c r="H10" s="6">
        <f>545.73</f>
        <v>545.73</v>
      </c>
      <c r="I10" s="6">
        <f>276.99</f>
        <v>276.99</v>
      </c>
      <c r="J10" s="6"/>
      <c r="K10" s="6">
        <v>295.86</v>
      </c>
      <c r="L10" s="6"/>
      <c r="M10" s="6"/>
      <c r="N10" s="6">
        <v>739.64</v>
      </c>
      <c r="O10" s="7">
        <f t="shared" si="0"/>
        <v>5322.9800000000005</v>
      </c>
    </row>
    <row r="11" spans="1:15" ht="20.25" customHeight="1" thickBot="1" x14ac:dyDescent="0.35">
      <c r="A11" s="35" t="s">
        <v>24</v>
      </c>
      <c r="B11" s="2" t="s">
        <v>15</v>
      </c>
      <c r="C11" s="4"/>
      <c r="D11" s="4">
        <v>3609</v>
      </c>
      <c r="E11" s="4">
        <v>4377</v>
      </c>
      <c r="F11" s="4">
        <v>3130</v>
      </c>
      <c r="G11" s="4"/>
      <c r="H11" s="4">
        <v>2583</v>
      </c>
      <c r="I11" s="4"/>
      <c r="J11" s="4">
        <v>2370</v>
      </c>
      <c r="K11" s="4"/>
      <c r="L11" s="4"/>
      <c r="M11" s="4"/>
      <c r="N11" s="4">
        <v>3799</v>
      </c>
      <c r="O11" s="4">
        <f t="shared" si="0"/>
        <v>19868</v>
      </c>
    </row>
    <row r="12" spans="1:15" ht="20.25" customHeight="1" thickBot="1" x14ac:dyDescent="0.35">
      <c r="A12" s="36"/>
      <c r="B12" s="1" t="s">
        <v>13</v>
      </c>
      <c r="C12" s="6"/>
      <c r="D12" s="6">
        <v>538.65</v>
      </c>
      <c r="E12" s="6">
        <v>586.26</v>
      </c>
      <c r="F12" s="6">
        <v>460.88</v>
      </c>
      <c r="G12" s="6"/>
      <c r="H12" s="6">
        <v>388.78</v>
      </c>
      <c r="I12" s="6"/>
      <c r="J12" s="6">
        <v>367.84</v>
      </c>
      <c r="K12" s="6"/>
      <c r="L12" s="6"/>
      <c r="M12" s="6"/>
      <c r="N12" s="6">
        <v>534.51</v>
      </c>
      <c r="O12" s="7">
        <f t="shared" si="0"/>
        <v>2876.92</v>
      </c>
    </row>
    <row r="13" spans="1:15" ht="20.25" customHeight="1" thickBot="1" x14ac:dyDescent="0.35">
      <c r="A13" s="29" t="s">
        <v>25</v>
      </c>
      <c r="B13" s="2" t="s">
        <v>15</v>
      </c>
      <c r="C13" s="4"/>
      <c r="D13" s="4"/>
      <c r="E13" s="4">
        <f>1157+1087</f>
        <v>2244</v>
      </c>
      <c r="F13" s="4"/>
      <c r="G13" s="4">
        <v>827</v>
      </c>
      <c r="H13" s="4"/>
      <c r="I13" s="4">
        <v>683</v>
      </c>
      <c r="J13" s="4"/>
      <c r="K13" s="4">
        <v>802</v>
      </c>
      <c r="L13" s="4"/>
      <c r="M13" s="4">
        <v>1066</v>
      </c>
      <c r="N13" s="4"/>
      <c r="O13" s="4">
        <f t="shared" si="0"/>
        <v>5622</v>
      </c>
    </row>
    <row r="14" spans="1:15" ht="20.25" customHeight="1" thickBot="1" x14ac:dyDescent="0.35">
      <c r="A14" s="39"/>
      <c r="B14" s="1" t="s">
        <v>13</v>
      </c>
      <c r="C14" s="6"/>
      <c r="D14" s="6"/>
      <c r="E14" s="6">
        <f>194.3+136.52</f>
        <v>330.82000000000005</v>
      </c>
      <c r="F14" s="6"/>
      <c r="G14" s="6">
        <v>129.63999999999999</v>
      </c>
      <c r="H14" s="6"/>
      <c r="I14" s="6">
        <v>113.06</v>
      </c>
      <c r="J14" s="6"/>
      <c r="K14" s="6">
        <v>129.49</v>
      </c>
      <c r="L14" s="6"/>
      <c r="M14" s="6">
        <v>159.94</v>
      </c>
      <c r="N14" s="6"/>
      <c r="O14" s="7">
        <f t="shared" si="0"/>
        <v>862.95</v>
      </c>
    </row>
    <row r="15" spans="1:15" ht="20.25" customHeight="1" thickBot="1" x14ac:dyDescent="0.35">
      <c r="A15" s="35" t="s">
        <v>26</v>
      </c>
      <c r="B15" s="2" t="s">
        <v>15</v>
      </c>
      <c r="C15" s="4"/>
      <c r="D15" s="4">
        <v>1217</v>
      </c>
      <c r="E15" s="4">
        <v>-708</v>
      </c>
      <c r="F15" s="4">
        <v>1346</v>
      </c>
      <c r="G15" s="4"/>
      <c r="H15" s="4">
        <v>105</v>
      </c>
      <c r="I15" s="4"/>
      <c r="J15" s="4">
        <v>146</v>
      </c>
      <c r="K15" s="4"/>
      <c r="L15" s="4">
        <v>1983</v>
      </c>
      <c r="M15" s="4"/>
      <c r="N15" s="4">
        <v>1215</v>
      </c>
      <c r="O15" s="4">
        <f t="shared" si="0"/>
        <v>5304</v>
      </c>
    </row>
    <row r="16" spans="1:15" ht="20.25" customHeight="1" thickBot="1" x14ac:dyDescent="0.35">
      <c r="A16" s="36"/>
      <c r="B16" s="1" t="s">
        <v>13</v>
      </c>
      <c r="C16" s="6"/>
      <c r="D16" s="6">
        <v>165.14</v>
      </c>
      <c r="E16" s="6">
        <v>-82.95</v>
      </c>
      <c r="F16" s="6">
        <v>180.99</v>
      </c>
      <c r="G16" s="6"/>
      <c r="H16" s="6">
        <v>16.45</v>
      </c>
      <c r="I16" s="6"/>
      <c r="J16" s="6">
        <v>22.61</v>
      </c>
      <c r="K16" s="6"/>
      <c r="L16" s="6">
        <v>254.2</v>
      </c>
      <c r="M16" s="6"/>
      <c r="N16" s="6">
        <v>204.7</v>
      </c>
      <c r="O16" s="7">
        <f t="shared" si="0"/>
        <v>761.1400000000001</v>
      </c>
    </row>
    <row r="17" spans="1:15" ht="20.25" customHeight="1" thickBot="1" x14ac:dyDescent="0.35">
      <c r="A17" s="35" t="s">
        <v>27</v>
      </c>
      <c r="B17" s="2" t="s">
        <v>15</v>
      </c>
      <c r="C17" s="4"/>
      <c r="D17" s="4">
        <v>98</v>
      </c>
      <c r="E17" s="4">
        <f>2638-42</f>
        <v>2596</v>
      </c>
      <c r="F17" s="4"/>
      <c r="G17" s="4">
        <v>2124</v>
      </c>
      <c r="H17" s="4"/>
      <c r="I17" s="4">
        <v>1722</v>
      </c>
      <c r="J17" s="4"/>
      <c r="K17" s="4">
        <v>1985</v>
      </c>
      <c r="L17" s="4"/>
      <c r="M17" s="4"/>
      <c r="N17" s="4"/>
      <c r="O17" s="4">
        <f t="shared" si="0"/>
        <v>8525</v>
      </c>
    </row>
    <row r="18" spans="1:15" ht="20.25" customHeight="1" thickBot="1" x14ac:dyDescent="0.35">
      <c r="A18" s="36"/>
      <c r="B18" s="1" t="s">
        <v>13</v>
      </c>
      <c r="C18" s="6"/>
      <c r="D18" s="6">
        <v>103.02</v>
      </c>
      <c r="E18" s="6">
        <f>360.52+79.31</f>
        <v>439.83</v>
      </c>
      <c r="F18" s="6"/>
      <c r="G18" s="6">
        <v>389.62</v>
      </c>
      <c r="H18" s="6"/>
      <c r="I18" s="6">
        <v>304.51</v>
      </c>
      <c r="J18" s="6"/>
      <c r="K18" s="6">
        <v>345.93</v>
      </c>
      <c r="L18" s="6"/>
      <c r="M18" s="6"/>
      <c r="N18" s="6"/>
      <c r="O18" s="7">
        <f t="shared" si="0"/>
        <v>1582.91</v>
      </c>
    </row>
    <row r="19" spans="1:15" ht="20.25" customHeight="1" thickBot="1" x14ac:dyDescent="0.35">
      <c r="A19" s="29" t="s">
        <v>28</v>
      </c>
      <c r="B19" s="2" t="s">
        <v>15</v>
      </c>
      <c r="C19" s="4"/>
      <c r="D19" s="4">
        <v>930</v>
      </c>
      <c r="E19" s="4">
        <v>1952</v>
      </c>
      <c r="F19" s="4">
        <v>1079</v>
      </c>
      <c r="G19" s="4"/>
      <c r="H19" s="4">
        <v>822</v>
      </c>
      <c r="I19" s="4"/>
      <c r="J19" s="4"/>
      <c r="K19" s="4"/>
      <c r="L19" s="4"/>
      <c r="M19" s="4"/>
      <c r="N19" s="4"/>
      <c r="O19" s="4">
        <f t="shared" si="0"/>
        <v>4783</v>
      </c>
    </row>
    <row r="20" spans="1:15" ht="20.25" customHeight="1" thickBot="1" x14ac:dyDescent="0.35">
      <c r="A20" s="30"/>
      <c r="B20" s="1" t="s">
        <v>13</v>
      </c>
      <c r="C20" s="6"/>
      <c r="D20" s="6">
        <v>171.42</v>
      </c>
      <c r="E20" s="6">
        <v>276.93</v>
      </c>
      <c r="F20" s="6">
        <v>175.31</v>
      </c>
      <c r="G20" s="6"/>
      <c r="H20" s="6">
        <v>145.01</v>
      </c>
      <c r="I20" s="6"/>
      <c r="J20" s="6"/>
      <c r="K20" s="6"/>
      <c r="L20" s="6"/>
      <c r="M20" s="6"/>
      <c r="N20" s="6"/>
      <c r="O20" s="7">
        <f t="shared" si="0"/>
        <v>768.67000000000007</v>
      </c>
    </row>
    <row r="21" spans="1:15" ht="20.25" customHeight="1" thickBot="1" x14ac:dyDescent="0.35">
      <c r="A21" s="35" t="s">
        <v>29</v>
      </c>
      <c r="B21" s="2" t="s">
        <v>15</v>
      </c>
      <c r="C21" s="4"/>
      <c r="D21" s="4">
        <v>1371</v>
      </c>
      <c r="E21" s="4">
        <v>3070</v>
      </c>
      <c r="F21" s="4">
        <v>1977</v>
      </c>
      <c r="G21" s="4"/>
      <c r="H21" s="4">
        <v>1598</v>
      </c>
      <c r="I21" s="4"/>
      <c r="J21" s="4">
        <v>1214</v>
      </c>
      <c r="K21" s="4"/>
      <c r="L21" s="4">
        <v>1861</v>
      </c>
      <c r="M21" s="4"/>
      <c r="N21" s="4">
        <v>2385</v>
      </c>
      <c r="O21" s="4">
        <f t="shared" si="0"/>
        <v>13476</v>
      </c>
    </row>
    <row r="22" spans="1:15" ht="20.25" customHeight="1" thickBot="1" x14ac:dyDescent="0.35">
      <c r="A22" s="36"/>
      <c r="B22" s="1" t="s">
        <v>13</v>
      </c>
      <c r="C22" s="6"/>
      <c r="D22" s="6">
        <v>252.74</v>
      </c>
      <c r="E22" s="6">
        <v>432.32</v>
      </c>
      <c r="F22" s="6">
        <v>309.83999999999997</v>
      </c>
      <c r="G22" s="6"/>
      <c r="H22" s="6">
        <v>264.81</v>
      </c>
      <c r="I22" s="6"/>
      <c r="J22" s="6">
        <v>219.37</v>
      </c>
      <c r="K22" s="6"/>
      <c r="L22" s="6">
        <v>295.63</v>
      </c>
      <c r="M22" s="6"/>
      <c r="N22" s="6">
        <v>361.99</v>
      </c>
      <c r="O22" s="7">
        <f t="shared" si="0"/>
        <v>2136.6999999999998</v>
      </c>
    </row>
    <row r="23" spans="1:15" ht="20.25" customHeight="1" thickBot="1" x14ac:dyDescent="0.35">
      <c r="A23" s="35" t="s">
        <v>30</v>
      </c>
      <c r="B23" s="2" t="s">
        <v>15</v>
      </c>
      <c r="C23" s="4"/>
      <c r="D23" s="4">
        <v>6450</v>
      </c>
      <c r="E23" s="4">
        <v>7986</v>
      </c>
      <c r="F23" s="4">
        <v>4389</v>
      </c>
      <c r="G23" s="4"/>
      <c r="H23" s="4">
        <v>4179</v>
      </c>
      <c r="I23" s="4"/>
      <c r="J23" s="4"/>
      <c r="K23" s="4"/>
      <c r="L23" s="4"/>
      <c r="M23" s="4"/>
      <c r="N23" s="4">
        <v>5804</v>
      </c>
      <c r="O23" s="4">
        <f t="shared" si="0"/>
        <v>28808</v>
      </c>
    </row>
    <row r="24" spans="1:15" ht="20.25" customHeight="1" thickBot="1" x14ac:dyDescent="0.35">
      <c r="A24" s="36"/>
      <c r="B24" s="1" t="s">
        <v>13</v>
      </c>
      <c r="C24" s="6"/>
      <c r="D24" s="6">
        <v>1068.77</v>
      </c>
      <c r="E24" s="6">
        <v>1162.4100000000001</v>
      </c>
      <c r="F24" s="6">
        <v>733.6</v>
      </c>
      <c r="G24" s="6"/>
      <c r="H24" s="6">
        <v>719.8</v>
      </c>
      <c r="I24" s="6"/>
      <c r="J24" s="6"/>
      <c r="K24" s="6"/>
      <c r="L24" s="6"/>
      <c r="M24" s="6"/>
      <c r="N24" s="6">
        <v>959.01</v>
      </c>
      <c r="O24" s="7">
        <f t="shared" si="0"/>
        <v>4643.59</v>
      </c>
    </row>
    <row r="25" spans="1:15" ht="20.25" customHeight="1" thickBot="1" x14ac:dyDescent="0.35">
      <c r="A25" s="35" t="s">
        <v>31</v>
      </c>
      <c r="B25" s="2" t="s">
        <v>15</v>
      </c>
      <c r="C25" s="4"/>
      <c r="D25" s="4">
        <v>22</v>
      </c>
      <c r="E25" s="4">
        <v>690</v>
      </c>
      <c r="F25" s="4">
        <v>346</v>
      </c>
      <c r="G25" s="4"/>
      <c r="H25" s="4">
        <v>270</v>
      </c>
      <c r="I25" s="4"/>
      <c r="J25" s="4">
        <v>268</v>
      </c>
      <c r="K25" s="4"/>
      <c r="L25" s="4">
        <v>335</v>
      </c>
      <c r="M25" s="4"/>
      <c r="N25" s="4">
        <v>332</v>
      </c>
      <c r="O25" s="4">
        <f t="shared" si="0"/>
        <v>2263</v>
      </c>
    </row>
    <row r="26" spans="1:15" ht="20.25" customHeight="1" thickBot="1" x14ac:dyDescent="0.35">
      <c r="A26" s="36"/>
      <c r="B26" s="1" t="s">
        <v>13</v>
      </c>
      <c r="C26" s="6"/>
      <c r="D26" s="6">
        <v>31.12</v>
      </c>
      <c r="E26" s="6">
        <v>106.18</v>
      </c>
      <c r="F26" s="6">
        <v>64.36</v>
      </c>
      <c r="G26" s="6"/>
      <c r="H26" s="6">
        <v>56.68</v>
      </c>
      <c r="I26" s="6"/>
      <c r="J26" s="6">
        <v>58.36</v>
      </c>
      <c r="K26" s="6"/>
      <c r="L26" s="6">
        <v>65.180000000000007</v>
      </c>
      <c r="M26" s="6"/>
      <c r="N26" s="6">
        <v>64.81</v>
      </c>
      <c r="O26" s="7">
        <f t="shared" si="0"/>
        <v>446.69000000000005</v>
      </c>
    </row>
    <row r="27" spans="1:15" ht="20.25" customHeight="1" thickBot="1" x14ac:dyDescent="0.35">
      <c r="A27" s="35" t="s">
        <v>32</v>
      </c>
      <c r="B27" s="2" t="s">
        <v>15</v>
      </c>
      <c r="C27" s="4"/>
      <c r="D27" s="4"/>
      <c r="E27" s="4">
        <v>3883</v>
      </c>
      <c r="F27" s="4">
        <v>4474</v>
      </c>
      <c r="G27" s="4"/>
      <c r="H27" s="4">
        <v>2565</v>
      </c>
      <c r="I27" s="4"/>
      <c r="J27" s="4"/>
      <c r="K27" s="4"/>
      <c r="L27" s="4"/>
      <c r="M27" s="4"/>
      <c r="N27" s="4"/>
      <c r="O27" s="4">
        <f t="shared" si="0"/>
        <v>10922</v>
      </c>
    </row>
    <row r="28" spans="1:15" ht="20.25" customHeight="1" thickBot="1" x14ac:dyDescent="0.35">
      <c r="A28" s="36"/>
      <c r="B28" s="1" t="s">
        <v>13</v>
      </c>
      <c r="C28" s="6"/>
      <c r="D28" s="6"/>
      <c r="E28" s="6">
        <f>135.73+571.97</f>
        <v>707.7</v>
      </c>
      <c r="F28" s="6">
        <v>628.17999999999995</v>
      </c>
      <c r="G28" s="6"/>
      <c r="H28" s="6">
        <v>467.15</v>
      </c>
      <c r="I28" s="6"/>
      <c r="J28" s="6"/>
      <c r="K28" s="6"/>
      <c r="L28" s="6"/>
      <c r="M28" s="6"/>
      <c r="N28" s="6"/>
      <c r="O28" s="7">
        <f t="shared" si="0"/>
        <v>1803.0300000000002</v>
      </c>
    </row>
    <row r="29" spans="1:15" ht="20.25" customHeight="1" thickBot="1" x14ac:dyDescent="0.35">
      <c r="A29" s="35" t="s">
        <v>33</v>
      </c>
      <c r="B29" s="2" t="s">
        <v>15</v>
      </c>
      <c r="C29" s="4">
        <v>238</v>
      </c>
      <c r="D29" s="4"/>
      <c r="E29" s="4">
        <f>6488+6599</f>
        <v>13087</v>
      </c>
      <c r="F29" s="4"/>
      <c r="G29" s="4">
        <v>5163</v>
      </c>
      <c r="H29" s="4"/>
      <c r="I29" s="4">
        <v>4246</v>
      </c>
      <c r="J29" s="4"/>
      <c r="K29" s="4">
        <v>4886</v>
      </c>
      <c r="L29" s="4"/>
      <c r="M29" s="4"/>
      <c r="N29" s="4"/>
      <c r="O29" s="4">
        <f t="shared" si="0"/>
        <v>27620</v>
      </c>
    </row>
    <row r="30" spans="1:15" ht="20.25" customHeight="1" thickBot="1" x14ac:dyDescent="0.35">
      <c r="A30" s="36"/>
      <c r="B30" s="1" t="s">
        <v>13</v>
      </c>
      <c r="C30" s="6">
        <v>178.63</v>
      </c>
      <c r="D30" s="6"/>
      <c r="E30" s="6">
        <f>1050.34+1018.32</f>
        <v>2068.66</v>
      </c>
      <c r="F30" s="6"/>
      <c r="G30" s="6">
        <v>876.72</v>
      </c>
      <c r="H30" s="6"/>
      <c r="I30" s="6">
        <v>755.87</v>
      </c>
      <c r="J30" s="6"/>
      <c r="K30" s="6">
        <v>859.98</v>
      </c>
      <c r="L30" s="6"/>
      <c r="M30" s="6"/>
      <c r="N30" s="6"/>
      <c r="O30" s="7">
        <f t="shared" si="0"/>
        <v>4739.8600000000006</v>
      </c>
    </row>
    <row r="31" spans="1:15" ht="20.25" customHeight="1" thickBot="1" x14ac:dyDescent="0.35">
      <c r="A31" s="35" t="s">
        <v>34</v>
      </c>
      <c r="B31" s="2" t="s">
        <v>15</v>
      </c>
      <c r="C31" s="4"/>
      <c r="D31" s="4"/>
      <c r="E31" s="4">
        <f>2535+4231</f>
        <v>6766</v>
      </c>
      <c r="F31" s="4"/>
      <c r="G31" s="4">
        <v>2545</v>
      </c>
      <c r="H31" s="4"/>
      <c r="I31" s="4">
        <v>1991</v>
      </c>
      <c r="J31" s="4"/>
      <c r="K31" s="4">
        <v>2183</v>
      </c>
      <c r="L31" s="4"/>
      <c r="M31" s="4">
        <v>2798</v>
      </c>
      <c r="N31" s="4"/>
      <c r="O31" s="4">
        <f t="shared" si="0"/>
        <v>16283</v>
      </c>
    </row>
    <row r="32" spans="1:15" ht="20.25" customHeight="1" thickBot="1" x14ac:dyDescent="0.35">
      <c r="A32" s="36"/>
      <c r="B32" s="1" t="s">
        <v>13</v>
      </c>
      <c r="C32" s="6"/>
      <c r="D32" s="6"/>
      <c r="E32" s="6">
        <f>473.24+606.3</f>
        <v>1079.54</v>
      </c>
      <c r="F32" s="6"/>
      <c r="G32" s="6">
        <v>416.85</v>
      </c>
      <c r="H32" s="6"/>
      <c r="I32" s="6">
        <v>343.83</v>
      </c>
      <c r="J32" s="6"/>
      <c r="K32" s="6">
        <v>371.66</v>
      </c>
      <c r="L32" s="6"/>
      <c r="M32" s="6">
        <v>451.53</v>
      </c>
      <c r="N32" s="6"/>
      <c r="O32" s="7">
        <f t="shared" si="0"/>
        <v>2663.41</v>
      </c>
    </row>
    <row r="33" spans="1:15" ht="20.25" customHeight="1" thickBot="1" x14ac:dyDescent="0.35">
      <c r="A33" s="35" t="s">
        <v>38</v>
      </c>
      <c r="B33" s="2" t="s">
        <v>15</v>
      </c>
      <c r="C33" s="4"/>
      <c r="D33" s="4">
        <v>4596</v>
      </c>
      <c r="E33" s="4">
        <v>6141</v>
      </c>
      <c r="F33" s="4">
        <v>4592</v>
      </c>
      <c r="G33" s="4"/>
      <c r="H33" s="4">
        <v>3500</v>
      </c>
      <c r="I33" s="4"/>
      <c r="J33" s="4"/>
      <c r="K33" s="4"/>
      <c r="L33" s="4"/>
      <c r="M33" s="4"/>
      <c r="N33" s="4">
        <v>5045</v>
      </c>
      <c r="O33" s="4">
        <f t="shared" si="0"/>
        <v>23874</v>
      </c>
    </row>
    <row r="34" spans="1:15" ht="20.25" customHeight="1" thickBot="1" x14ac:dyDescent="0.35">
      <c r="A34" s="36"/>
      <c r="B34" s="1" t="s">
        <v>13</v>
      </c>
      <c r="C34" s="6"/>
      <c r="D34" s="6">
        <v>759.91</v>
      </c>
      <c r="E34" s="6">
        <v>879.66</v>
      </c>
      <c r="F34" s="6">
        <v>713.7</v>
      </c>
      <c r="G34" s="6"/>
      <c r="H34" s="6">
        <v>579.71</v>
      </c>
      <c r="I34" s="6"/>
      <c r="J34" s="6"/>
      <c r="K34" s="6"/>
      <c r="L34" s="6"/>
      <c r="M34" s="6"/>
      <c r="N34" s="6">
        <v>798.12</v>
      </c>
      <c r="O34" s="7">
        <f t="shared" si="0"/>
        <v>3731.1</v>
      </c>
    </row>
    <row r="35" spans="1:15" ht="20.25" customHeight="1" thickBot="1" x14ac:dyDescent="0.35">
      <c r="A35" s="29" t="s">
        <v>35</v>
      </c>
      <c r="B35" s="2" t="s">
        <v>15</v>
      </c>
      <c r="C35" s="4"/>
      <c r="D35" s="4"/>
      <c r="E35" s="4">
        <f>3512+4096</f>
        <v>7608</v>
      </c>
      <c r="F35" s="4"/>
      <c r="G35" s="4">
        <v>3326</v>
      </c>
      <c r="H35" s="4"/>
      <c r="I35" s="4">
        <v>2689</v>
      </c>
      <c r="J35" s="4"/>
      <c r="K35" s="4">
        <v>2888</v>
      </c>
      <c r="L35" s="4"/>
      <c r="M35" s="4"/>
      <c r="N35" s="4"/>
      <c r="O35" s="4">
        <f t="shared" si="0"/>
        <v>16511</v>
      </c>
    </row>
    <row r="36" spans="1:15" ht="20.25" customHeight="1" thickBot="1" x14ac:dyDescent="0.35">
      <c r="A36" s="30"/>
      <c r="B36" s="1" t="s">
        <v>13</v>
      </c>
      <c r="C36" s="6"/>
      <c r="D36" s="6"/>
      <c r="E36" s="6">
        <f>626.2+604.58</f>
        <v>1230.7800000000002</v>
      </c>
      <c r="F36" s="6"/>
      <c r="G36" s="6">
        <v>533.41</v>
      </c>
      <c r="H36" s="6"/>
      <c r="I36" s="6">
        <v>449.45</v>
      </c>
      <c r="J36" s="6"/>
      <c r="K36" s="6">
        <v>484.83</v>
      </c>
      <c r="L36" s="6"/>
      <c r="M36" s="6"/>
      <c r="N36" s="6"/>
      <c r="O36" s="7">
        <f t="shared" si="0"/>
        <v>2698.47</v>
      </c>
    </row>
    <row r="37" spans="1:15" ht="20.25" customHeight="1" thickBot="1" x14ac:dyDescent="0.35">
      <c r="A37" s="29" t="s">
        <v>36</v>
      </c>
      <c r="B37" s="2" t="s">
        <v>15</v>
      </c>
      <c r="C37" s="4"/>
      <c r="D37" s="4">
        <v>1071</v>
      </c>
      <c r="E37" s="4">
        <v>2110</v>
      </c>
      <c r="F37" s="4">
        <v>1288</v>
      </c>
      <c r="G37" s="4"/>
      <c r="H37" s="4">
        <v>1170</v>
      </c>
      <c r="I37" s="4"/>
      <c r="J37" s="4">
        <v>1128</v>
      </c>
      <c r="K37" s="4"/>
      <c r="L37" s="4">
        <v>1524</v>
      </c>
      <c r="M37" s="4"/>
      <c r="N37" s="4">
        <v>1948</v>
      </c>
      <c r="O37" s="4">
        <f t="shared" ref="O37:O62" si="1">C37+D37+E37+F37+G37+H37+I37+J37+K37+L37+M37+N37</f>
        <v>10239</v>
      </c>
    </row>
    <row r="38" spans="1:15" ht="20.25" customHeight="1" thickBot="1" x14ac:dyDescent="0.35">
      <c r="A38" s="30"/>
      <c r="B38" s="1" t="s">
        <v>13</v>
      </c>
      <c r="C38" s="6"/>
      <c r="D38" s="6">
        <v>195.14</v>
      </c>
      <c r="E38" s="6">
        <v>300.47000000000003</v>
      </c>
      <c r="F38" s="6">
        <v>206.45</v>
      </c>
      <c r="G38" s="6"/>
      <c r="H38" s="6">
        <v>194.77</v>
      </c>
      <c r="I38" s="6"/>
      <c r="J38" s="6">
        <v>192.84</v>
      </c>
      <c r="K38" s="6"/>
      <c r="L38" s="6">
        <v>237.64</v>
      </c>
      <c r="M38" s="6"/>
      <c r="N38" s="6">
        <v>291.33999999999997</v>
      </c>
      <c r="O38" s="7">
        <f t="shared" si="1"/>
        <v>1618.6499999999999</v>
      </c>
    </row>
    <row r="39" spans="1:15" ht="20.25" customHeight="1" thickBot="1" x14ac:dyDescent="0.35">
      <c r="A39" s="29" t="s">
        <v>37</v>
      </c>
      <c r="B39" s="2" t="s">
        <v>15</v>
      </c>
      <c r="C39" s="4">
        <v>23</v>
      </c>
      <c r="D39" s="4"/>
      <c r="E39" s="4">
        <f>529+904</f>
        <v>1433</v>
      </c>
      <c r="F39" s="4"/>
      <c r="G39" s="4">
        <v>505</v>
      </c>
      <c r="H39" s="4"/>
      <c r="I39" s="4">
        <v>416</v>
      </c>
      <c r="J39" s="4"/>
      <c r="K39" s="4">
        <v>528</v>
      </c>
      <c r="L39" s="4"/>
      <c r="M39" s="4">
        <v>763</v>
      </c>
      <c r="N39" s="4"/>
      <c r="O39" s="4">
        <f t="shared" si="1"/>
        <v>3668</v>
      </c>
    </row>
    <row r="40" spans="1:15" ht="20.25" customHeight="1" thickBot="1" x14ac:dyDescent="0.35">
      <c r="A40" s="30"/>
      <c r="B40" s="1" t="s">
        <v>13</v>
      </c>
      <c r="C40" s="6">
        <v>14.18</v>
      </c>
      <c r="D40" s="6"/>
      <c r="E40" s="6">
        <f>98.04+125.81</f>
        <v>223.85000000000002</v>
      </c>
      <c r="F40" s="6"/>
      <c r="G40" s="6">
        <v>81.819999999999993</v>
      </c>
      <c r="H40" s="6"/>
      <c r="I40" s="6">
        <v>70.099999999999994</v>
      </c>
      <c r="J40" s="6"/>
      <c r="K40" s="6">
        <v>84.6</v>
      </c>
      <c r="L40" s="6"/>
      <c r="M40" s="6">
        <v>112.81</v>
      </c>
      <c r="N40" s="6"/>
      <c r="O40" s="7">
        <f t="shared" si="1"/>
        <v>587.36000000000013</v>
      </c>
    </row>
    <row r="41" spans="1:15" ht="20.25" customHeight="1" thickBot="1" x14ac:dyDescent="0.35">
      <c r="A41" s="29" t="s">
        <v>39</v>
      </c>
      <c r="B41" s="2" t="s">
        <v>15</v>
      </c>
      <c r="C41" s="4"/>
      <c r="D41" s="4">
        <v>4073</v>
      </c>
      <c r="E41" s="4">
        <v>6585</v>
      </c>
      <c r="F41" s="4">
        <v>5400</v>
      </c>
      <c r="G41" s="4"/>
      <c r="H41" s="4">
        <v>4490</v>
      </c>
      <c r="I41" s="4"/>
      <c r="J41" s="4"/>
      <c r="K41" s="4"/>
      <c r="L41" s="4"/>
      <c r="M41" s="4"/>
      <c r="N41" s="4"/>
      <c r="O41" s="4">
        <f t="shared" si="1"/>
        <v>20548</v>
      </c>
    </row>
    <row r="42" spans="1:15" ht="20.25" customHeight="1" thickBot="1" x14ac:dyDescent="0.35">
      <c r="A42" s="30"/>
      <c r="B42" s="1" t="s">
        <v>13</v>
      </c>
      <c r="C42" s="6"/>
      <c r="D42" s="6">
        <v>714.46</v>
      </c>
      <c r="E42" s="6">
        <v>947.96</v>
      </c>
      <c r="F42" s="6">
        <v>845.69</v>
      </c>
      <c r="G42" s="6"/>
      <c r="H42" s="6">
        <v>725.75</v>
      </c>
      <c r="I42" s="6"/>
      <c r="J42" s="6"/>
      <c r="K42" s="6"/>
      <c r="L42" s="6"/>
      <c r="M42" s="6"/>
      <c r="N42" s="6"/>
      <c r="O42" s="7">
        <f t="shared" si="1"/>
        <v>3233.86</v>
      </c>
    </row>
    <row r="43" spans="1:15" ht="20.25" customHeight="1" thickBot="1" x14ac:dyDescent="0.35">
      <c r="A43" s="29" t="s">
        <v>40</v>
      </c>
      <c r="B43" s="2" t="s">
        <v>15</v>
      </c>
      <c r="C43" s="4"/>
      <c r="D43" s="4">
        <v>1048</v>
      </c>
      <c r="E43" s="4">
        <v>1617</v>
      </c>
      <c r="F43" s="4">
        <v>1155</v>
      </c>
      <c r="G43" s="4"/>
      <c r="H43" s="4">
        <v>990</v>
      </c>
      <c r="I43" s="4"/>
      <c r="J43" s="4">
        <v>550</v>
      </c>
      <c r="K43" s="4"/>
      <c r="L43" s="4">
        <v>973</v>
      </c>
      <c r="M43" s="4"/>
      <c r="N43" s="4">
        <v>1215</v>
      </c>
      <c r="O43" s="4">
        <f t="shared" si="1"/>
        <v>7548</v>
      </c>
    </row>
    <row r="44" spans="1:15" ht="20.25" customHeight="1" thickBot="1" x14ac:dyDescent="0.35">
      <c r="A44" s="30"/>
      <c r="B44" s="1" t="s">
        <v>13</v>
      </c>
      <c r="C44" s="6"/>
      <c r="D44" s="6">
        <v>170.72</v>
      </c>
      <c r="E44" s="6">
        <v>224.07</v>
      </c>
      <c r="F44" s="6">
        <v>177.22</v>
      </c>
      <c r="G44" s="6"/>
      <c r="H44" s="6">
        <v>155.47</v>
      </c>
      <c r="I44" s="6"/>
      <c r="J44" s="6">
        <v>97.64</v>
      </c>
      <c r="K44" s="6"/>
      <c r="L44" s="6">
        <v>150.19</v>
      </c>
      <c r="M44" s="6"/>
      <c r="N44" s="6">
        <v>180.97</v>
      </c>
      <c r="O44" s="7">
        <f t="shared" si="1"/>
        <v>1156.28</v>
      </c>
    </row>
    <row r="45" spans="1:15" ht="20.25" customHeight="1" thickBot="1" x14ac:dyDescent="0.35">
      <c r="A45" s="29" t="s">
        <v>41</v>
      </c>
      <c r="B45" s="2" t="s">
        <v>15</v>
      </c>
      <c r="C45" s="4"/>
      <c r="D45" s="4">
        <v>535</v>
      </c>
      <c r="E45" s="4">
        <v>1918</v>
      </c>
      <c r="F45" s="4">
        <v>1152</v>
      </c>
      <c r="G45" s="4"/>
      <c r="H45" s="4">
        <v>934</v>
      </c>
      <c r="I45" s="4"/>
      <c r="J45" s="4">
        <v>755</v>
      </c>
      <c r="K45" s="4"/>
      <c r="L45" s="4">
        <v>897</v>
      </c>
      <c r="M45" s="4"/>
      <c r="N45" s="4">
        <v>1294</v>
      </c>
      <c r="O45" s="4">
        <f t="shared" si="1"/>
        <v>7485</v>
      </c>
    </row>
    <row r="46" spans="1:15" ht="20.25" customHeight="1" thickBot="1" x14ac:dyDescent="0.35">
      <c r="A46" s="30"/>
      <c r="B46" s="1" t="s">
        <v>13</v>
      </c>
      <c r="C46" s="6"/>
      <c r="D46" s="6">
        <v>109.04</v>
      </c>
      <c r="E46" s="6">
        <v>264.27999999999997</v>
      </c>
      <c r="F46" s="6">
        <v>180.72</v>
      </c>
      <c r="G46" s="6"/>
      <c r="H46" s="6">
        <v>151.99</v>
      </c>
      <c r="I46" s="6"/>
      <c r="J46" s="6">
        <v>130.62</v>
      </c>
      <c r="K46" s="6"/>
      <c r="L46" s="6">
        <v>142.47999999999999</v>
      </c>
      <c r="M46" s="6"/>
      <c r="N46" s="6">
        <v>195.38</v>
      </c>
      <c r="O46" s="7">
        <f t="shared" si="1"/>
        <v>1174.51</v>
      </c>
    </row>
    <row r="47" spans="1:15" ht="20.25" customHeight="1" thickBot="1" x14ac:dyDescent="0.35">
      <c r="A47" s="29" t="s">
        <v>42</v>
      </c>
      <c r="B47" s="2" t="s">
        <v>15</v>
      </c>
      <c r="C47" s="4">
        <v>23</v>
      </c>
      <c r="D47" s="4"/>
      <c r="E47" s="4">
        <f>586+882</f>
        <v>1468</v>
      </c>
      <c r="F47" s="4"/>
      <c r="G47" s="4">
        <v>425</v>
      </c>
      <c r="H47" s="4"/>
      <c r="I47" s="4">
        <v>332</v>
      </c>
      <c r="J47" s="4"/>
      <c r="K47" s="4">
        <v>417</v>
      </c>
      <c r="L47" s="4"/>
      <c r="M47" s="4"/>
      <c r="N47" s="4"/>
      <c r="O47" s="4">
        <f t="shared" si="1"/>
        <v>2665</v>
      </c>
    </row>
    <row r="48" spans="1:15" ht="20.25" customHeight="1" thickBot="1" x14ac:dyDescent="0.35">
      <c r="A48" s="30"/>
      <c r="B48" s="1" t="s">
        <v>13</v>
      </c>
      <c r="C48" s="6">
        <v>12.7</v>
      </c>
      <c r="D48" s="6"/>
      <c r="E48" s="6">
        <f>90.45+121</f>
        <v>211.45</v>
      </c>
      <c r="F48" s="6"/>
      <c r="G48" s="6">
        <v>69.34</v>
      </c>
      <c r="H48" s="6"/>
      <c r="I48" s="6">
        <v>57.07</v>
      </c>
      <c r="J48" s="6"/>
      <c r="K48" s="6">
        <v>68.09</v>
      </c>
      <c r="L48" s="6"/>
      <c r="M48" s="6"/>
      <c r="N48" s="6"/>
      <c r="O48" s="7">
        <f t="shared" si="1"/>
        <v>418.65</v>
      </c>
    </row>
    <row r="49" spans="1:15" ht="20.25" customHeight="1" thickBot="1" x14ac:dyDescent="0.35">
      <c r="A49" s="29" t="s">
        <v>43</v>
      </c>
      <c r="B49" s="2" t="s">
        <v>15</v>
      </c>
      <c r="C49" s="4"/>
      <c r="D49" s="4">
        <v>2747</v>
      </c>
      <c r="E49" s="4">
        <v>2806</v>
      </c>
      <c r="F49" s="4">
        <v>2914</v>
      </c>
      <c r="G49" s="4"/>
      <c r="H49" s="4">
        <v>2220</v>
      </c>
      <c r="I49" s="4"/>
      <c r="J49" s="4">
        <v>2019</v>
      </c>
      <c r="K49" s="4"/>
      <c r="L49" s="4">
        <v>2529</v>
      </c>
      <c r="M49" s="4"/>
      <c r="N49" s="4">
        <v>3209</v>
      </c>
      <c r="O49" s="4">
        <f t="shared" si="1"/>
        <v>18444</v>
      </c>
    </row>
    <row r="50" spans="1:15" ht="20.25" customHeight="1" thickBot="1" x14ac:dyDescent="0.35">
      <c r="A50" s="30"/>
      <c r="B50" s="1" t="s">
        <v>13</v>
      </c>
      <c r="C50" s="6"/>
      <c r="D50" s="6">
        <v>440.24</v>
      </c>
      <c r="E50" s="6">
        <v>479.56</v>
      </c>
      <c r="F50" s="6">
        <v>438.72</v>
      </c>
      <c r="G50" s="6"/>
      <c r="H50" s="6">
        <v>352.62</v>
      </c>
      <c r="I50" s="6"/>
      <c r="J50" s="6">
        <v>333.07</v>
      </c>
      <c r="K50" s="6"/>
      <c r="L50" s="6">
        <v>386.79</v>
      </c>
      <c r="M50" s="6"/>
      <c r="N50" s="6">
        <v>472.91</v>
      </c>
      <c r="O50" s="7">
        <f t="shared" si="1"/>
        <v>2903.91</v>
      </c>
    </row>
    <row r="51" spans="1:15" ht="20.25" customHeight="1" thickBot="1" x14ac:dyDescent="0.35">
      <c r="A51" s="29" t="s">
        <v>44</v>
      </c>
      <c r="B51" s="2" t="s">
        <v>15</v>
      </c>
      <c r="C51" s="4"/>
      <c r="D51" s="4"/>
      <c r="E51" s="4">
        <f>-22+1327</f>
        <v>1305</v>
      </c>
      <c r="F51" s="4"/>
      <c r="G51" s="4">
        <v>937</v>
      </c>
      <c r="H51" s="4"/>
      <c r="I51" s="4">
        <v>780</v>
      </c>
      <c r="J51" s="4"/>
      <c r="K51" s="4">
        <v>-443</v>
      </c>
      <c r="L51" s="4"/>
      <c r="M51" s="4"/>
      <c r="N51" s="4"/>
      <c r="O51" s="4">
        <f t="shared" si="1"/>
        <v>2579</v>
      </c>
    </row>
    <row r="52" spans="1:15" ht="20.25" customHeight="1" thickBot="1" x14ac:dyDescent="0.35">
      <c r="A52" s="30"/>
      <c r="B52" s="1" t="s">
        <v>13</v>
      </c>
      <c r="C52" s="6"/>
      <c r="D52" s="6"/>
      <c r="E52" s="6">
        <f>203.56+191.94</f>
        <v>395.5</v>
      </c>
      <c r="F52" s="6"/>
      <c r="G52" s="6">
        <v>241.88</v>
      </c>
      <c r="H52" s="6"/>
      <c r="I52" s="6">
        <v>221.19</v>
      </c>
      <c r="J52" s="6"/>
      <c r="K52" s="6">
        <v>82.05</v>
      </c>
      <c r="L52" s="6"/>
      <c r="M52" s="6"/>
      <c r="N52" s="6"/>
      <c r="O52" s="7">
        <f t="shared" si="1"/>
        <v>940.61999999999989</v>
      </c>
    </row>
    <row r="53" spans="1:15" ht="20.25" customHeight="1" thickBot="1" x14ac:dyDescent="0.35">
      <c r="A53" s="29" t="s">
        <v>45</v>
      </c>
      <c r="B53" s="2" t="s">
        <v>15</v>
      </c>
      <c r="C53" s="4"/>
      <c r="D53" s="4">
        <v>2381</v>
      </c>
      <c r="E53" s="4">
        <v>4506</v>
      </c>
      <c r="F53" s="4">
        <v>2178</v>
      </c>
      <c r="G53" s="4"/>
      <c r="H53" s="4">
        <v>3104</v>
      </c>
      <c r="I53" s="4"/>
      <c r="J53" s="4"/>
      <c r="K53" s="4"/>
      <c r="L53" s="4"/>
      <c r="M53" s="4"/>
      <c r="N53" s="4">
        <v>3724</v>
      </c>
      <c r="O53" s="4">
        <f t="shared" si="1"/>
        <v>15893</v>
      </c>
    </row>
    <row r="54" spans="1:15" ht="20.25" customHeight="1" thickBot="1" x14ac:dyDescent="0.35">
      <c r="A54" s="30"/>
      <c r="B54" s="1" t="s">
        <v>13</v>
      </c>
      <c r="C54" s="6"/>
      <c r="D54" s="6">
        <v>456.94</v>
      </c>
      <c r="E54" s="6">
        <v>580.42999999999995</v>
      </c>
      <c r="F54" s="6">
        <v>397.7</v>
      </c>
      <c r="G54" s="6"/>
      <c r="H54" s="6">
        <v>510.42</v>
      </c>
      <c r="I54" s="6"/>
      <c r="J54" s="6"/>
      <c r="K54" s="6"/>
      <c r="L54" s="6"/>
      <c r="M54" s="6"/>
      <c r="N54" s="6">
        <v>617.89</v>
      </c>
      <c r="O54" s="7">
        <f t="shared" si="1"/>
        <v>2563.38</v>
      </c>
    </row>
    <row r="55" spans="1:15" ht="20.25" customHeight="1" thickBot="1" x14ac:dyDescent="0.35">
      <c r="A55" s="29" t="s">
        <v>20</v>
      </c>
      <c r="B55" s="2" t="s">
        <v>15</v>
      </c>
      <c r="C55" s="4"/>
      <c r="D55" s="4"/>
      <c r="E55" s="4">
        <f>4717+3842</f>
        <v>8559</v>
      </c>
      <c r="F55" s="4"/>
      <c r="G55" s="4">
        <v>4725</v>
      </c>
      <c r="H55" s="4"/>
      <c r="I55" s="4">
        <v>3806</v>
      </c>
      <c r="J55" s="4"/>
      <c r="K55" s="4">
        <v>4124</v>
      </c>
      <c r="L55" s="4"/>
      <c r="M55" s="4"/>
      <c r="N55" s="4"/>
      <c r="O55" s="4">
        <f t="shared" si="1"/>
        <v>21214</v>
      </c>
    </row>
    <row r="56" spans="1:15" ht="20.25" customHeight="1" thickBot="1" x14ac:dyDescent="0.35">
      <c r="A56" s="30"/>
      <c r="B56" s="1" t="s">
        <v>13</v>
      </c>
      <c r="C56" s="6"/>
      <c r="D56" s="6"/>
      <c r="E56" s="6">
        <f>1024.8+417.42</f>
        <v>1442.22</v>
      </c>
      <c r="F56" s="6"/>
      <c r="G56" s="6">
        <v>857.92</v>
      </c>
      <c r="H56" s="6"/>
      <c r="I56" s="6">
        <v>736.81</v>
      </c>
      <c r="J56" s="6"/>
      <c r="K56" s="6">
        <v>795.52</v>
      </c>
      <c r="L56" s="6"/>
      <c r="M56" s="6"/>
      <c r="N56" s="6"/>
      <c r="O56" s="7">
        <f t="shared" si="1"/>
        <v>3832.47</v>
      </c>
    </row>
    <row r="57" spans="1:15" ht="20.25" customHeight="1" thickBot="1" x14ac:dyDescent="0.35">
      <c r="A57" s="29" t="s">
        <v>46</v>
      </c>
      <c r="B57" s="2" t="s">
        <v>15</v>
      </c>
      <c r="C57" s="4"/>
      <c r="D57" s="4">
        <v>5026</v>
      </c>
      <c r="E57" s="4">
        <v>4118</v>
      </c>
      <c r="F57" s="4">
        <v>7583</v>
      </c>
      <c r="G57" s="4"/>
      <c r="H57" s="4">
        <v>6576</v>
      </c>
      <c r="I57" s="4"/>
      <c r="J57" s="4"/>
      <c r="K57" s="4"/>
      <c r="L57" s="4"/>
      <c r="M57" s="4"/>
      <c r="N57" s="4">
        <v>877</v>
      </c>
      <c r="O57" s="4">
        <f t="shared" si="1"/>
        <v>24180</v>
      </c>
    </row>
    <row r="58" spans="1:15" ht="20.25" customHeight="1" thickBot="1" x14ac:dyDescent="0.35">
      <c r="A58" s="30"/>
      <c r="B58" s="1" t="s">
        <v>13</v>
      </c>
      <c r="C58" s="6"/>
      <c r="D58" s="6">
        <v>953.28</v>
      </c>
      <c r="E58" s="6">
        <v>433.59</v>
      </c>
      <c r="F58" s="6">
        <v>1222.94</v>
      </c>
      <c r="G58" s="6"/>
      <c r="H58" s="6">
        <v>1090.21</v>
      </c>
      <c r="I58" s="6"/>
      <c r="J58" s="6"/>
      <c r="K58" s="6"/>
      <c r="L58" s="6"/>
      <c r="M58" s="6"/>
      <c r="N58" s="6">
        <v>374.78</v>
      </c>
      <c r="O58" s="7">
        <f t="shared" si="1"/>
        <v>4074.8</v>
      </c>
    </row>
    <row r="59" spans="1:15" ht="20.25" customHeight="1" thickBot="1" x14ac:dyDescent="0.35">
      <c r="A59" s="29" t="s">
        <v>47</v>
      </c>
      <c r="B59" s="2" t="s">
        <v>15</v>
      </c>
      <c r="C59" s="4"/>
      <c r="D59" s="4">
        <v>748</v>
      </c>
      <c r="E59" s="4">
        <v>1202</v>
      </c>
      <c r="F59" s="4">
        <v>842</v>
      </c>
      <c r="G59" s="4"/>
      <c r="H59" s="4">
        <v>630</v>
      </c>
      <c r="I59" s="4"/>
      <c r="J59" s="4">
        <v>612</v>
      </c>
      <c r="K59" s="4"/>
      <c r="L59" s="4">
        <v>788</v>
      </c>
      <c r="M59" s="4"/>
      <c r="N59" s="4">
        <v>980</v>
      </c>
      <c r="O59" s="4">
        <f t="shared" si="1"/>
        <v>5802</v>
      </c>
    </row>
    <row r="60" spans="1:15" ht="20.25" customHeight="1" thickBot="1" x14ac:dyDescent="0.35">
      <c r="A60" s="30"/>
      <c r="B60" s="1" t="s">
        <v>13</v>
      </c>
      <c r="C60" s="6"/>
      <c r="D60" s="6">
        <v>129.4</v>
      </c>
      <c r="E60" s="6">
        <v>143.46</v>
      </c>
      <c r="F60" s="6">
        <v>131.53</v>
      </c>
      <c r="G60" s="6"/>
      <c r="H60" s="6">
        <v>106.08</v>
      </c>
      <c r="I60" s="6"/>
      <c r="J60" s="6">
        <v>105.49</v>
      </c>
      <c r="K60" s="6"/>
      <c r="L60" s="6">
        <v>124.72</v>
      </c>
      <c r="M60" s="6"/>
      <c r="N60" s="6">
        <v>149.05000000000001</v>
      </c>
      <c r="O60" s="7">
        <f t="shared" si="1"/>
        <v>889.73</v>
      </c>
    </row>
    <row r="61" spans="1:15" ht="20.25" customHeight="1" thickBot="1" x14ac:dyDescent="0.35">
      <c r="A61" s="29" t="s">
        <v>48</v>
      </c>
      <c r="B61" s="2" t="s">
        <v>15</v>
      </c>
      <c r="C61" s="4"/>
      <c r="D61" s="4">
        <v>210</v>
      </c>
      <c r="E61" s="4">
        <v>326</v>
      </c>
      <c r="F61" s="4">
        <v>228</v>
      </c>
      <c r="G61" s="4"/>
      <c r="H61" s="4">
        <v>171</v>
      </c>
      <c r="I61" s="4"/>
      <c r="J61" s="4">
        <v>168</v>
      </c>
      <c r="K61" s="4"/>
      <c r="L61" s="4">
        <v>220</v>
      </c>
      <c r="M61" s="4"/>
      <c r="N61" s="4">
        <v>275</v>
      </c>
      <c r="O61" s="4">
        <f t="shared" si="1"/>
        <v>1598</v>
      </c>
    </row>
    <row r="62" spans="1:15" ht="20.25" customHeight="1" thickBot="1" x14ac:dyDescent="0.35">
      <c r="A62" s="30"/>
      <c r="B62" s="1" t="s">
        <v>13</v>
      </c>
      <c r="C62" s="6"/>
      <c r="D62" s="6">
        <v>40.450000000000003</v>
      </c>
      <c r="E62" s="6">
        <v>39.17</v>
      </c>
      <c r="F62" s="6">
        <v>38.020000000000003</v>
      </c>
      <c r="G62" s="6"/>
      <c r="H62" s="6">
        <v>31.96</v>
      </c>
      <c r="I62" s="6"/>
      <c r="J62" s="6">
        <v>31.95</v>
      </c>
      <c r="K62" s="6"/>
      <c r="L62" s="6">
        <v>37.47</v>
      </c>
      <c r="M62" s="6"/>
      <c r="N62" s="6">
        <v>44.46</v>
      </c>
      <c r="O62" s="7">
        <f t="shared" si="1"/>
        <v>263.48</v>
      </c>
    </row>
    <row r="63" spans="1:15" ht="20.25" customHeight="1" x14ac:dyDescent="0.3">
      <c r="A63" s="41" t="s">
        <v>49</v>
      </c>
      <c r="B63" s="43" t="s">
        <v>14</v>
      </c>
      <c r="C63" s="4">
        <v>40</v>
      </c>
      <c r="D63" s="4"/>
      <c r="E63" s="4">
        <f>723+383</f>
        <v>1106</v>
      </c>
      <c r="F63" s="4"/>
      <c r="G63" s="4">
        <v>586</v>
      </c>
      <c r="H63" s="4"/>
      <c r="I63" s="4">
        <v>451</v>
      </c>
      <c r="J63" s="4"/>
      <c r="K63" s="4">
        <v>490</v>
      </c>
      <c r="L63" s="4"/>
      <c r="M63" s="4">
        <v>567</v>
      </c>
      <c r="N63" s="4"/>
      <c r="O63" s="4">
        <f>SUM(C63:N63)</f>
        <v>3240</v>
      </c>
    </row>
    <row r="64" spans="1:15" ht="20.25" customHeight="1" thickBot="1" x14ac:dyDescent="0.35">
      <c r="A64" s="42"/>
      <c r="B64" s="44"/>
      <c r="C64" s="19">
        <v>24.77</v>
      </c>
      <c r="D64" s="19"/>
      <c r="E64" s="19">
        <f>144.82+56.86</f>
        <v>201.68</v>
      </c>
      <c r="F64" s="19"/>
      <c r="G64" s="19">
        <v>121.94</v>
      </c>
      <c r="H64" s="19"/>
      <c r="I64" s="19">
        <v>99.29</v>
      </c>
      <c r="J64" s="19"/>
      <c r="K64" s="19">
        <v>106.3</v>
      </c>
      <c r="L64" s="19"/>
      <c r="M64" s="19">
        <v>118.13</v>
      </c>
      <c r="N64" s="20"/>
      <c r="O64" s="21">
        <f>SUM(C63:N63)</f>
        <v>3240</v>
      </c>
    </row>
    <row r="65" spans="1:15" ht="20.25" customHeight="1" thickBot="1" x14ac:dyDescent="0.35">
      <c r="A65" s="35" t="s">
        <v>50</v>
      </c>
      <c r="B65" s="2" t="s">
        <v>15</v>
      </c>
      <c r="C65" s="4"/>
      <c r="D65" s="4"/>
      <c r="E65" s="4">
        <f>863+774</f>
        <v>1637</v>
      </c>
      <c r="F65" s="4"/>
      <c r="G65" s="4">
        <v>857</v>
      </c>
      <c r="H65" s="4"/>
      <c r="I65" s="4">
        <v>672</v>
      </c>
      <c r="J65" s="4"/>
      <c r="K65" s="4">
        <v>725</v>
      </c>
      <c r="L65" s="4"/>
      <c r="M65" s="4"/>
      <c r="N65" s="4"/>
      <c r="O65" s="4">
        <f>C65+D65+E65+F65+G65+H65+I65+J65+K65+L65+M65+N65</f>
        <v>3891</v>
      </c>
    </row>
    <row r="66" spans="1:15" ht="20.25" customHeight="1" thickBot="1" x14ac:dyDescent="0.35">
      <c r="A66" s="36"/>
      <c r="B66" s="1" t="s">
        <v>13</v>
      </c>
      <c r="C66" s="6"/>
      <c r="D66" s="6"/>
      <c r="E66" s="6">
        <f>216.12+81.81</f>
        <v>297.93</v>
      </c>
      <c r="F66" s="6"/>
      <c r="G66" s="6">
        <v>172.95</v>
      </c>
      <c r="H66" s="6"/>
      <c r="I66" s="6">
        <v>148.58000000000001</v>
      </c>
      <c r="J66" s="6"/>
      <c r="K66" s="6">
        <v>159.57</v>
      </c>
      <c r="L66" s="6"/>
      <c r="M66" s="6"/>
      <c r="N66" s="6"/>
      <c r="O66" s="7">
        <f>C66+D66+E66+F66+G66+H66+I66+J66+K66+L66+M66+N66</f>
        <v>779.03</v>
      </c>
    </row>
    <row r="67" spans="1:15" ht="15" thickBot="1" x14ac:dyDescent="0.35">
      <c r="A67" s="37" t="s">
        <v>16</v>
      </c>
      <c r="B67" s="8" t="s">
        <v>15</v>
      </c>
      <c r="C67" s="9">
        <f>C5+C7+C9+C11+C13+C15+C17+C19+C21+C23+C25+C27+C29+C31+C33+C35+C37+C39+C41+C43+C45+C47+C49+C51+C53+C55+C57+C59+C61+C65+C63</f>
        <v>324</v>
      </c>
      <c r="D67" s="9">
        <f t="shared" ref="D67:N67" si="2">D5+D7+D9+D11+D13+D15+D17+D19+D21+D23+D25+D27+D29+D31+D33+D35+D37+D39+D41+D43+D45+D47+D49+D51+D53+D55+D57+D59+D61+D65+D63</f>
        <v>41421</v>
      </c>
      <c r="E67" s="9">
        <f>E65+E63+E61+E59+E57+E55+E53+E51+E49+E47+E45+E43+E41+E39+E37+E35+E33+E31+E29+E27+E25+E23+E21+E19+E17+E15+E13+E11+E9+E7+E5</f>
        <v>113938</v>
      </c>
      <c r="F67" s="9">
        <f t="shared" si="2"/>
        <v>50116</v>
      </c>
      <c r="G67" s="9">
        <f t="shared" si="2"/>
        <v>23033</v>
      </c>
      <c r="H67" s="9">
        <f t="shared" si="2"/>
        <v>40761</v>
      </c>
      <c r="I67" s="9">
        <f t="shared" si="2"/>
        <v>18696</v>
      </c>
      <c r="J67" s="9">
        <f t="shared" si="2"/>
        <v>9222</v>
      </c>
      <c r="K67" s="9">
        <f t="shared" si="2"/>
        <v>19514</v>
      </c>
      <c r="L67" s="9">
        <f t="shared" si="2"/>
        <v>11338</v>
      </c>
      <c r="M67" s="9">
        <f t="shared" si="2"/>
        <v>5194</v>
      </c>
      <c r="N67" s="9">
        <f t="shared" si="2"/>
        <v>37250</v>
      </c>
      <c r="O67" s="14">
        <f>SUM(C67:N67)</f>
        <v>370807</v>
      </c>
    </row>
    <row r="68" spans="1:15" ht="15" thickBot="1" x14ac:dyDescent="0.35">
      <c r="A68" s="38"/>
      <c r="B68" s="11" t="s">
        <v>13</v>
      </c>
      <c r="C68" s="12">
        <f>C6+C8+C10+C12+C14+C16+C18+C20+C22+C24+C26+C28+C30+C32+C34+C36+C38+C40+C42+C44+C46+C48+C50+C52+C54+C56+C58+C60+C62+C66+C64</f>
        <v>230.28</v>
      </c>
      <c r="D68" s="12">
        <f t="shared" ref="D68:N68" si="3">D6+D8+D10+D12+D14+D16+D18+D20+D22+D24+D26+D28+D30+D32+D34+D36+D38+D40+D42+D44+D46+D48+D50+D52+D54+D56+D58+D60+D62+D66+D64</f>
        <v>7222.0499999999984</v>
      </c>
      <c r="E68" s="12">
        <f t="shared" si="3"/>
        <v>17711.75</v>
      </c>
      <c r="F68" s="12">
        <f t="shared" si="3"/>
        <v>7864.8200000000006</v>
      </c>
      <c r="G68" s="12">
        <f t="shared" si="3"/>
        <v>4182.91</v>
      </c>
      <c r="H68" s="12">
        <f t="shared" si="3"/>
        <v>6769.68</v>
      </c>
      <c r="I68" s="12">
        <f t="shared" si="3"/>
        <v>3576.7499999999995</v>
      </c>
      <c r="J68" s="12">
        <f t="shared" si="3"/>
        <v>1573.42</v>
      </c>
      <c r="K68" s="12">
        <f t="shared" si="3"/>
        <v>3783.8800000000006</v>
      </c>
      <c r="L68" s="12">
        <f t="shared" si="3"/>
        <v>1735.69</v>
      </c>
      <c r="M68" s="12">
        <f t="shared" si="3"/>
        <v>842.41</v>
      </c>
      <c r="N68" s="12">
        <f t="shared" si="3"/>
        <v>6071.9400000000005</v>
      </c>
      <c r="O68" s="13">
        <f>SUM(C68:N68)</f>
        <v>61565.58</v>
      </c>
    </row>
  </sheetData>
  <mergeCells count="36">
    <mergeCell ref="A65:A66"/>
    <mergeCell ref="A63:A64"/>
    <mergeCell ref="B63:B64"/>
    <mergeCell ref="A67:A68"/>
    <mergeCell ref="A53:A54"/>
    <mergeCell ref="A55:A56"/>
    <mergeCell ref="A57:A58"/>
    <mergeCell ref="A59:A60"/>
    <mergeCell ref="A61:A62"/>
    <mergeCell ref="A51:A52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1:O1"/>
    <mergeCell ref="A3:A4"/>
    <mergeCell ref="B3:B4"/>
    <mergeCell ref="A27:A28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</mergeCells>
  <pageMargins left="0.25" right="0.25" top="0.75" bottom="0.75" header="0.3" footer="0.3"/>
  <pageSetup paperSize="8" fitToHeight="0" orientation="landscape" r:id="rId1"/>
  <headerFooter>
    <oddFooter>&amp;CConsommation éclairage public 2021</oddFooter>
  </headerFooter>
  <rowBreaks count="1" manualBreakCount="1">
    <brk id="3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7CB56-97CD-4A30-A5A4-32428E242555}">
  <sheetPr>
    <pageSetUpPr fitToPage="1"/>
  </sheetPr>
  <dimension ref="A1:O68"/>
  <sheetViews>
    <sheetView zoomScaleNormal="100" workbookViewId="0">
      <selection activeCell="C53" sqref="C53"/>
    </sheetView>
  </sheetViews>
  <sheetFormatPr baseColWidth="10" defaultRowHeight="14.4" x14ac:dyDescent="0.3"/>
  <cols>
    <col min="1" max="1" width="22.109375" customWidth="1"/>
    <col min="2" max="2" width="11.33203125" customWidth="1"/>
    <col min="3" max="14" width="11.6640625" customWidth="1"/>
    <col min="15" max="15" width="12.5546875" customWidth="1"/>
  </cols>
  <sheetData>
    <row r="1" spans="1:15" ht="23.4" x14ac:dyDescent="0.45">
      <c r="A1" s="40" t="s">
        <v>52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5" ht="15" thickBot="1" x14ac:dyDescent="0.35"/>
    <row r="3" spans="1:15" ht="15" thickBot="1" x14ac:dyDescent="0.35">
      <c r="A3" s="41" t="s">
        <v>0</v>
      </c>
      <c r="B3" s="43" t="s">
        <v>14</v>
      </c>
      <c r="C3" s="16" t="s">
        <v>1</v>
      </c>
      <c r="D3" s="16" t="s">
        <v>2</v>
      </c>
      <c r="E3" s="16" t="s">
        <v>3</v>
      </c>
      <c r="F3" s="16" t="s">
        <v>4</v>
      </c>
      <c r="G3" s="16" t="s">
        <v>5</v>
      </c>
      <c r="H3" s="16" t="s">
        <v>6</v>
      </c>
      <c r="I3" s="16" t="s">
        <v>7</v>
      </c>
      <c r="J3" s="16" t="s">
        <v>8</v>
      </c>
      <c r="K3" s="16" t="s">
        <v>18</v>
      </c>
      <c r="L3" s="16" t="s">
        <v>9</v>
      </c>
      <c r="M3" s="16" t="s">
        <v>10</v>
      </c>
      <c r="N3" s="17" t="s">
        <v>11</v>
      </c>
      <c r="O3" s="15" t="s">
        <v>16</v>
      </c>
    </row>
    <row r="4" spans="1:15" ht="15" thickBot="1" x14ac:dyDescent="0.35">
      <c r="A4" s="42"/>
      <c r="B4" s="44"/>
      <c r="C4" s="3" t="s">
        <v>12</v>
      </c>
      <c r="D4" s="3" t="s">
        <v>12</v>
      </c>
      <c r="E4" s="3" t="s">
        <v>12</v>
      </c>
      <c r="F4" s="3" t="s">
        <v>12</v>
      </c>
      <c r="G4" s="3" t="s">
        <v>12</v>
      </c>
      <c r="H4" s="3" t="s">
        <v>12</v>
      </c>
      <c r="I4" s="3" t="s">
        <v>12</v>
      </c>
      <c r="J4" s="3" t="s">
        <v>12</v>
      </c>
      <c r="K4" s="3" t="s">
        <v>12</v>
      </c>
      <c r="L4" s="3" t="s">
        <v>12</v>
      </c>
      <c r="M4" s="3" t="s">
        <v>12</v>
      </c>
      <c r="N4" s="5" t="s">
        <v>12</v>
      </c>
      <c r="O4" s="5" t="s">
        <v>12</v>
      </c>
    </row>
    <row r="5" spans="1:15" ht="15" thickBot="1" x14ac:dyDescent="0.35">
      <c r="A5" s="35" t="s">
        <v>21</v>
      </c>
      <c r="B5" s="2" t="s">
        <v>15</v>
      </c>
      <c r="C5" s="4">
        <v>722</v>
      </c>
      <c r="D5" s="4">
        <v>1149</v>
      </c>
      <c r="E5" s="4">
        <v>2892</v>
      </c>
      <c r="F5" s="4">
        <v>487</v>
      </c>
      <c r="G5" s="4"/>
      <c r="H5" s="4">
        <v>447</v>
      </c>
      <c r="I5" s="4"/>
      <c r="J5" s="4">
        <v>387</v>
      </c>
      <c r="K5" s="4"/>
      <c r="L5" s="4">
        <v>1480</v>
      </c>
      <c r="M5" s="4"/>
      <c r="N5" s="4">
        <v>657</v>
      </c>
      <c r="O5" s="4">
        <f t="shared" ref="O5:O36" si="0">C5+D5+E5+F5+G5+H5+I5+J5+K5+L5+M5+N5</f>
        <v>8221</v>
      </c>
    </row>
    <row r="6" spans="1:15" ht="15" thickBot="1" x14ac:dyDescent="0.35">
      <c r="A6" s="36"/>
      <c r="B6" s="1" t="s">
        <v>13</v>
      </c>
      <c r="C6" s="6">
        <f>143.1+22.42</f>
        <v>165.51999999999998</v>
      </c>
      <c r="D6" s="6">
        <v>145.51</v>
      </c>
      <c r="E6" s="6">
        <v>384.46</v>
      </c>
      <c r="F6" s="6">
        <v>46.19</v>
      </c>
      <c r="G6" s="6">
        <v>504</v>
      </c>
      <c r="H6" s="6">
        <v>42.53</v>
      </c>
      <c r="I6" s="6"/>
      <c r="J6" s="6">
        <v>37.08</v>
      </c>
      <c r="K6" s="6"/>
      <c r="L6" s="6">
        <v>189.23</v>
      </c>
      <c r="M6" s="6"/>
      <c r="N6" s="6">
        <v>94.21</v>
      </c>
      <c r="O6" s="7">
        <f t="shared" si="0"/>
        <v>1608.73</v>
      </c>
    </row>
    <row r="7" spans="1:15" ht="15" thickBot="1" x14ac:dyDescent="0.35">
      <c r="A7" s="45" t="s">
        <v>22</v>
      </c>
      <c r="B7" s="2" t="s">
        <v>15</v>
      </c>
      <c r="C7" s="4"/>
      <c r="D7" s="4">
        <v>588</v>
      </c>
      <c r="E7" s="27">
        <f>11252+3472</f>
        <v>14724</v>
      </c>
      <c r="F7" s="4">
        <v>487</v>
      </c>
      <c r="G7" s="4"/>
      <c r="H7" s="4">
        <v>404</v>
      </c>
      <c r="I7" s="4"/>
      <c r="J7" s="4">
        <v>374</v>
      </c>
      <c r="K7" s="4"/>
      <c r="L7" s="4">
        <v>456</v>
      </c>
      <c r="M7" s="4"/>
      <c r="N7" s="4">
        <v>566</v>
      </c>
      <c r="O7" s="4">
        <f t="shared" si="0"/>
        <v>17599</v>
      </c>
    </row>
    <row r="8" spans="1:15" ht="15" thickBot="1" x14ac:dyDescent="0.35">
      <c r="A8" s="46"/>
      <c r="B8" s="1" t="s">
        <v>13</v>
      </c>
      <c r="C8" s="6"/>
      <c r="D8" s="6">
        <v>128.57</v>
      </c>
      <c r="E8" s="28">
        <f>1453.08+476.09</f>
        <v>1929.1699999999998</v>
      </c>
      <c r="F8" s="6">
        <v>95.41</v>
      </c>
      <c r="G8" s="6">
        <v>80.14</v>
      </c>
      <c r="H8" s="6">
        <v>85.25</v>
      </c>
      <c r="I8" s="6"/>
      <c r="J8" s="6">
        <v>81.89</v>
      </c>
      <c r="K8" s="6"/>
      <c r="L8" s="6">
        <v>91.93</v>
      </c>
      <c r="M8" s="6"/>
      <c r="N8" s="6">
        <v>105.42</v>
      </c>
      <c r="O8" s="7">
        <f t="shared" si="0"/>
        <v>2597.7799999999993</v>
      </c>
    </row>
    <row r="9" spans="1:15" ht="15" thickBot="1" x14ac:dyDescent="0.35">
      <c r="A9" s="35" t="s">
        <v>23</v>
      </c>
      <c r="B9" s="2" t="s">
        <v>15</v>
      </c>
      <c r="C9" s="4">
        <f>0</f>
        <v>0</v>
      </c>
      <c r="D9" s="4">
        <f>476+1705</f>
        <v>2181</v>
      </c>
      <c r="E9" s="4"/>
      <c r="F9" s="4">
        <f>1875+592</f>
        <v>2467</v>
      </c>
      <c r="G9" s="4">
        <f>1667+528</f>
        <v>2195</v>
      </c>
      <c r="H9" s="4">
        <f>1538+501</f>
        <v>2039</v>
      </c>
      <c r="I9" s="4"/>
      <c r="J9" s="4">
        <f>2084+492</f>
        <v>2576</v>
      </c>
      <c r="K9" s="4"/>
      <c r="L9" s="4">
        <f>3549+1176</f>
        <v>4725</v>
      </c>
      <c r="M9" s="4"/>
      <c r="N9" s="4">
        <f>4462+1495</f>
        <v>5957</v>
      </c>
      <c r="O9" s="4">
        <f t="shared" si="0"/>
        <v>22140</v>
      </c>
    </row>
    <row r="10" spans="1:15" ht="15" thickBot="1" x14ac:dyDescent="0.35">
      <c r="A10" s="36"/>
      <c r="B10" s="1" t="s">
        <v>13</v>
      </c>
      <c r="C10" s="6">
        <f>100.98-17.43</f>
        <v>83.550000000000011</v>
      </c>
      <c r="D10" s="6">
        <f>60.29+215.92</f>
        <v>276.20999999999998</v>
      </c>
      <c r="E10" s="6"/>
      <c r="F10" s="6">
        <f>179.45+56.81</f>
        <v>236.26</v>
      </c>
      <c r="G10" s="6">
        <f>264.39+95.18</f>
        <v>359.57</v>
      </c>
      <c r="H10" s="6">
        <f>148.77+48.53</f>
        <v>197.3</v>
      </c>
      <c r="I10" s="6"/>
      <c r="J10" s="6">
        <f>198.85+47.85</f>
        <v>246.7</v>
      </c>
      <c r="K10" s="6"/>
      <c r="L10" s="6">
        <f>497.03+179.58</f>
        <v>676.61</v>
      </c>
      <c r="M10" s="6"/>
      <c r="N10" s="6">
        <f>527.31+186.16</f>
        <v>713.46999999999991</v>
      </c>
      <c r="O10" s="7">
        <f t="shared" si="0"/>
        <v>2789.6699999999996</v>
      </c>
    </row>
    <row r="11" spans="1:15" ht="15" thickBot="1" x14ac:dyDescent="0.35">
      <c r="A11" s="35" t="s">
        <v>24</v>
      </c>
      <c r="B11" s="2" t="s">
        <v>15</v>
      </c>
      <c r="C11" s="4"/>
      <c r="D11" s="4">
        <v>3992</v>
      </c>
      <c r="E11" s="4"/>
      <c r="F11" s="4">
        <v>3012</v>
      </c>
      <c r="G11" s="4"/>
      <c r="H11" s="4">
        <v>2459</v>
      </c>
      <c r="I11" s="4"/>
      <c r="J11" s="4">
        <v>2259</v>
      </c>
      <c r="K11" s="4"/>
      <c r="L11" s="4"/>
      <c r="M11" s="4">
        <v>4622</v>
      </c>
      <c r="N11" s="4"/>
      <c r="O11" s="4">
        <f t="shared" si="0"/>
        <v>16344</v>
      </c>
    </row>
    <row r="12" spans="1:15" ht="15" thickBot="1" x14ac:dyDescent="0.35">
      <c r="A12" s="36"/>
      <c r="B12" s="1" t="s">
        <v>13</v>
      </c>
      <c r="C12" s="6"/>
      <c r="D12" s="6">
        <v>624.91999999999996</v>
      </c>
      <c r="E12" s="6"/>
      <c r="F12" s="6">
        <v>434.54</v>
      </c>
      <c r="G12" s="6"/>
      <c r="H12" s="6">
        <v>366.75</v>
      </c>
      <c r="I12" s="6"/>
      <c r="J12" s="6">
        <v>342.84</v>
      </c>
      <c r="K12" s="6"/>
      <c r="L12" s="6"/>
      <c r="M12" s="6">
        <v>665.29</v>
      </c>
      <c r="N12" s="6"/>
      <c r="O12" s="7">
        <f t="shared" si="0"/>
        <v>2434.34</v>
      </c>
    </row>
    <row r="13" spans="1:15" ht="15" thickBot="1" x14ac:dyDescent="0.35">
      <c r="A13" s="29" t="s">
        <v>25</v>
      </c>
      <c r="B13" s="2" t="s">
        <v>15</v>
      </c>
      <c r="C13" s="4">
        <v>1205</v>
      </c>
      <c r="D13" s="4"/>
      <c r="E13" s="4">
        <v>1034</v>
      </c>
      <c r="F13" s="4"/>
      <c r="G13" s="4">
        <v>848</v>
      </c>
      <c r="H13" s="4"/>
      <c r="I13" s="4">
        <v>685</v>
      </c>
      <c r="J13" s="4"/>
      <c r="K13" s="4">
        <v>789</v>
      </c>
      <c r="L13" s="4"/>
      <c r="M13" s="4">
        <v>1013</v>
      </c>
      <c r="N13" s="4"/>
      <c r="O13" s="4">
        <f t="shared" si="0"/>
        <v>5574</v>
      </c>
    </row>
    <row r="14" spans="1:15" ht="15" thickBot="1" x14ac:dyDescent="0.35">
      <c r="A14" s="39"/>
      <c r="B14" s="1" t="s">
        <v>13</v>
      </c>
      <c r="C14" s="6">
        <v>201.19</v>
      </c>
      <c r="D14" s="6"/>
      <c r="E14" s="6">
        <v>182.67</v>
      </c>
      <c r="F14" s="6"/>
      <c r="G14" s="6">
        <v>147.88999999999999</v>
      </c>
      <c r="H14" s="6"/>
      <c r="I14" s="6">
        <v>127.9</v>
      </c>
      <c r="J14" s="6"/>
      <c r="K14" s="6">
        <v>141.18</v>
      </c>
      <c r="L14" s="6"/>
      <c r="M14" s="6">
        <v>168.5</v>
      </c>
      <c r="N14" s="6"/>
      <c r="O14" s="7">
        <f t="shared" si="0"/>
        <v>969.32999999999993</v>
      </c>
    </row>
    <row r="15" spans="1:15" ht="15" thickBot="1" x14ac:dyDescent="0.35">
      <c r="A15" s="35" t="s">
        <v>26</v>
      </c>
      <c r="B15" s="2" t="s">
        <v>15</v>
      </c>
      <c r="C15" s="4"/>
      <c r="D15" s="4"/>
      <c r="E15" s="4"/>
      <c r="F15" s="4">
        <v>1005</v>
      </c>
      <c r="G15" s="4"/>
      <c r="H15" s="4">
        <v>817</v>
      </c>
      <c r="I15" s="4"/>
      <c r="J15" s="4">
        <v>726</v>
      </c>
      <c r="K15" s="4"/>
      <c r="L15" s="4"/>
      <c r="M15" s="4">
        <v>1490</v>
      </c>
      <c r="N15" s="4"/>
      <c r="O15" s="4">
        <f t="shared" si="0"/>
        <v>4038</v>
      </c>
    </row>
    <row r="16" spans="1:15" ht="15" thickBot="1" x14ac:dyDescent="0.35">
      <c r="A16" s="36"/>
      <c r="B16" s="1" t="s">
        <v>13</v>
      </c>
      <c r="C16" s="6"/>
      <c r="D16" s="6">
        <v>1284</v>
      </c>
      <c r="E16" s="6"/>
      <c r="F16" s="6">
        <v>180.24</v>
      </c>
      <c r="G16" s="6"/>
      <c r="H16" s="6">
        <v>157.19</v>
      </c>
      <c r="I16" s="6"/>
      <c r="J16" s="6">
        <v>146.6</v>
      </c>
      <c r="K16" s="6"/>
      <c r="L16" s="6"/>
      <c r="M16" s="6">
        <v>268.89</v>
      </c>
      <c r="N16" s="6"/>
      <c r="O16" s="7">
        <f t="shared" si="0"/>
        <v>2036.92</v>
      </c>
    </row>
    <row r="17" spans="1:15" ht="15" thickBot="1" x14ac:dyDescent="0.35">
      <c r="A17" s="47" t="s">
        <v>27</v>
      </c>
      <c r="B17" s="2" t="s">
        <v>15</v>
      </c>
      <c r="C17" s="4">
        <v>0</v>
      </c>
      <c r="D17" s="4">
        <f>242+44</f>
        <v>286</v>
      </c>
      <c r="E17" s="4">
        <v>6114</v>
      </c>
      <c r="F17" s="4">
        <v>1093</v>
      </c>
      <c r="G17" s="4">
        <v>1089</v>
      </c>
      <c r="H17" s="4">
        <v>966</v>
      </c>
      <c r="I17" s="4"/>
      <c r="J17" s="4">
        <v>7</v>
      </c>
      <c r="K17" s="4"/>
      <c r="L17" s="4">
        <v>2343</v>
      </c>
      <c r="M17" s="4"/>
      <c r="N17" s="4">
        <v>1359</v>
      </c>
      <c r="O17" s="4">
        <f t="shared" si="0"/>
        <v>13257</v>
      </c>
    </row>
    <row r="18" spans="1:15" ht="15" thickBot="1" x14ac:dyDescent="0.35">
      <c r="A18" s="48"/>
      <c r="B18" s="1" t="s">
        <v>13</v>
      </c>
      <c r="C18" s="6">
        <v>66.87</v>
      </c>
      <c r="D18" s="6">
        <v>73.45</v>
      </c>
      <c r="E18" s="28">
        <v>818.36</v>
      </c>
      <c r="F18" s="6">
        <v>111.74</v>
      </c>
      <c r="G18" s="6">
        <v>175.91</v>
      </c>
      <c r="H18" s="6">
        <v>93.67</v>
      </c>
      <c r="I18" s="6"/>
      <c r="J18" s="6">
        <v>6.39</v>
      </c>
      <c r="K18" s="6"/>
      <c r="L18" s="6">
        <v>337.86</v>
      </c>
      <c r="M18" s="6"/>
      <c r="N18" s="6">
        <v>200.72</v>
      </c>
      <c r="O18" s="7">
        <f t="shared" si="0"/>
        <v>1884.9700000000005</v>
      </c>
    </row>
    <row r="19" spans="1:15" ht="15" thickBot="1" x14ac:dyDescent="0.35">
      <c r="A19" s="29" t="s">
        <v>28</v>
      </c>
      <c r="B19" s="2" t="s">
        <v>15</v>
      </c>
      <c r="C19" s="4">
        <f>0+1311</f>
        <v>1311</v>
      </c>
      <c r="D19" s="4">
        <v>275</v>
      </c>
      <c r="E19" s="4">
        <v>2524</v>
      </c>
      <c r="F19" s="4">
        <v>480</v>
      </c>
      <c r="G19" s="4">
        <v>479</v>
      </c>
      <c r="H19" s="4">
        <v>419</v>
      </c>
      <c r="I19" s="4"/>
      <c r="J19" s="4">
        <v>379</v>
      </c>
      <c r="K19" s="4"/>
      <c r="L19" s="4">
        <v>1455</v>
      </c>
      <c r="M19" s="4"/>
      <c r="N19" s="4">
        <v>664</v>
      </c>
      <c r="O19" s="4">
        <f t="shared" si="0"/>
        <v>7986</v>
      </c>
    </row>
    <row r="20" spans="1:15" ht="15" thickBot="1" x14ac:dyDescent="0.35">
      <c r="A20" s="30"/>
      <c r="B20" s="1" t="s">
        <v>13</v>
      </c>
      <c r="C20" s="6">
        <f>37.67+213.64</f>
        <v>251.31</v>
      </c>
      <c r="D20" s="6">
        <v>34.82</v>
      </c>
      <c r="E20" s="6">
        <v>351.56</v>
      </c>
      <c r="F20" s="6">
        <v>49.76</v>
      </c>
      <c r="G20" s="6">
        <v>87.75</v>
      </c>
      <c r="H20" s="6">
        <v>40.880000000000003</v>
      </c>
      <c r="I20" s="6"/>
      <c r="J20" s="6">
        <v>37.229999999999997</v>
      </c>
      <c r="K20" s="6"/>
      <c r="L20" s="6">
        <v>203.26</v>
      </c>
      <c r="M20" s="6"/>
      <c r="N20" s="6">
        <v>104.75</v>
      </c>
      <c r="O20" s="7">
        <f t="shared" si="0"/>
        <v>1161.3200000000002</v>
      </c>
    </row>
    <row r="21" spans="1:15" ht="15" thickBot="1" x14ac:dyDescent="0.35">
      <c r="A21" s="35" t="s">
        <v>29</v>
      </c>
      <c r="B21" s="2" t="s">
        <v>15</v>
      </c>
      <c r="C21" s="4"/>
      <c r="D21" s="4">
        <v>2404</v>
      </c>
      <c r="E21" s="4"/>
      <c r="F21" s="4">
        <v>1869</v>
      </c>
      <c r="G21" s="4"/>
      <c r="H21" s="4">
        <v>1603</v>
      </c>
      <c r="I21" s="4"/>
      <c r="J21" s="4">
        <v>1547</v>
      </c>
      <c r="K21" s="4"/>
      <c r="L21" s="4"/>
      <c r="M21" s="4">
        <v>1909</v>
      </c>
      <c r="N21" s="4"/>
      <c r="O21" s="4">
        <f t="shared" si="0"/>
        <v>9332</v>
      </c>
    </row>
    <row r="22" spans="1:15" ht="15" thickBot="1" x14ac:dyDescent="0.35">
      <c r="A22" s="36"/>
      <c r="B22" s="1" t="s">
        <v>13</v>
      </c>
      <c r="C22" s="6"/>
      <c r="D22" s="6">
        <v>408.07</v>
      </c>
      <c r="E22" s="6"/>
      <c r="F22" s="6">
        <v>299.3</v>
      </c>
      <c r="G22" s="6"/>
      <c r="H22" s="6">
        <v>266.69</v>
      </c>
      <c r="I22" s="6"/>
      <c r="J22" s="6">
        <v>260.52999999999997</v>
      </c>
      <c r="K22" s="6"/>
      <c r="L22" s="6"/>
      <c r="M22" s="6">
        <v>335.5</v>
      </c>
      <c r="N22" s="6"/>
      <c r="O22" s="7">
        <f t="shared" si="0"/>
        <v>1570.09</v>
      </c>
    </row>
    <row r="23" spans="1:15" ht="15" thickBot="1" x14ac:dyDescent="0.35">
      <c r="A23" s="47" t="s">
        <v>30</v>
      </c>
      <c r="B23" s="2" t="s">
        <v>15</v>
      </c>
      <c r="C23" s="4">
        <v>0</v>
      </c>
      <c r="D23" s="4">
        <v>2117</v>
      </c>
      <c r="E23" s="4">
        <v>15131</v>
      </c>
      <c r="F23" s="4">
        <v>2284</v>
      </c>
      <c r="G23" s="4">
        <v>1942</v>
      </c>
      <c r="H23" s="4">
        <v>1811</v>
      </c>
      <c r="I23" s="4"/>
      <c r="J23" s="4">
        <v>1762</v>
      </c>
      <c r="K23" s="4"/>
      <c r="L23" s="4">
        <v>4113</v>
      </c>
      <c r="M23" s="4"/>
      <c r="N23" s="4">
        <v>2650</v>
      </c>
      <c r="O23" s="4">
        <f t="shared" si="0"/>
        <v>31810</v>
      </c>
    </row>
    <row r="24" spans="1:15" ht="15" thickBot="1" x14ac:dyDescent="0.35">
      <c r="A24" s="48"/>
      <c r="B24" s="1" t="s">
        <v>13</v>
      </c>
      <c r="C24" s="6">
        <v>124.46</v>
      </c>
      <c r="D24" s="6">
        <v>268.10000000000002</v>
      </c>
      <c r="E24" s="28">
        <v>1953.98</v>
      </c>
      <c r="F24" s="6">
        <v>219.58</v>
      </c>
      <c r="G24" s="6">
        <v>322.07</v>
      </c>
      <c r="H24" s="6">
        <v>176.51</v>
      </c>
      <c r="I24" s="6"/>
      <c r="J24" s="6">
        <v>172.55</v>
      </c>
      <c r="K24" s="6"/>
      <c r="L24" s="6">
        <v>599</v>
      </c>
      <c r="M24" s="6"/>
      <c r="N24" s="6">
        <v>398.63</v>
      </c>
      <c r="O24" s="7">
        <f t="shared" si="0"/>
        <v>4234.88</v>
      </c>
    </row>
    <row r="25" spans="1:15" ht="15" thickBot="1" x14ac:dyDescent="0.35">
      <c r="A25" s="35" t="s">
        <v>31</v>
      </c>
      <c r="B25" s="2" t="s">
        <v>15</v>
      </c>
      <c r="C25" s="4"/>
      <c r="D25" s="4">
        <v>430</v>
      </c>
      <c r="E25" s="4"/>
      <c r="F25" s="4">
        <v>338</v>
      </c>
      <c r="G25" s="4"/>
      <c r="H25" s="4">
        <v>266</v>
      </c>
      <c r="I25" s="4"/>
      <c r="J25" s="4"/>
      <c r="K25" s="4"/>
      <c r="L25" s="4">
        <v>265</v>
      </c>
      <c r="M25" s="4"/>
      <c r="N25" s="4"/>
      <c r="O25" s="4">
        <f t="shared" si="0"/>
        <v>1299</v>
      </c>
    </row>
    <row r="26" spans="1:15" ht="15" thickBot="1" x14ac:dyDescent="0.35">
      <c r="A26" s="36"/>
      <c r="B26" s="1" t="s">
        <v>13</v>
      </c>
      <c r="C26" s="6"/>
      <c r="D26" s="6">
        <v>111.5</v>
      </c>
      <c r="E26" s="6"/>
      <c r="F26" s="6">
        <v>83.71</v>
      </c>
      <c r="G26" s="6"/>
      <c r="H26" s="6">
        <v>74.88</v>
      </c>
      <c r="I26" s="6"/>
      <c r="J26" s="6"/>
      <c r="K26" s="6"/>
      <c r="L26" s="6">
        <v>75.13</v>
      </c>
      <c r="M26" s="6"/>
      <c r="N26" s="6"/>
      <c r="O26" s="7">
        <f t="shared" si="0"/>
        <v>345.21999999999997</v>
      </c>
    </row>
    <row r="27" spans="1:15" ht="15" thickBot="1" x14ac:dyDescent="0.35">
      <c r="A27" s="35" t="s">
        <v>32</v>
      </c>
      <c r="B27" s="2" t="s">
        <v>15</v>
      </c>
      <c r="C27" s="4">
        <v>3180</v>
      </c>
      <c r="D27" s="4">
        <v>721</v>
      </c>
      <c r="E27" s="4">
        <v>1204</v>
      </c>
      <c r="F27" s="4">
        <v>786</v>
      </c>
      <c r="G27" s="4">
        <v>741</v>
      </c>
      <c r="H27" s="4">
        <v>611</v>
      </c>
      <c r="I27" s="4"/>
      <c r="J27" s="4">
        <v>514</v>
      </c>
      <c r="K27" s="4"/>
      <c r="L27" s="4">
        <v>2089</v>
      </c>
      <c r="M27" s="4"/>
      <c r="N27" s="4">
        <v>950</v>
      </c>
      <c r="O27" s="4">
        <f t="shared" si="0"/>
        <v>10796</v>
      </c>
    </row>
    <row r="28" spans="1:15" ht="15" thickBot="1" x14ac:dyDescent="0.35">
      <c r="A28" s="36"/>
      <c r="B28" s="1" t="s">
        <v>13</v>
      </c>
      <c r="C28" s="6">
        <f>71.23+515.25</f>
        <v>586.48</v>
      </c>
      <c r="D28" s="6">
        <v>91.31</v>
      </c>
      <c r="E28" s="6">
        <v>228.64</v>
      </c>
      <c r="F28" s="6">
        <v>77.3</v>
      </c>
      <c r="G28" s="6">
        <v>144.22999999999999</v>
      </c>
      <c r="H28" s="6">
        <v>61.36</v>
      </c>
      <c r="I28" s="6"/>
      <c r="J28" s="6">
        <v>52.52</v>
      </c>
      <c r="K28" s="6"/>
      <c r="L28" s="6">
        <v>314.85000000000002</v>
      </c>
      <c r="M28" s="6"/>
      <c r="N28" s="6">
        <v>163.61000000000001</v>
      </c>
      <c r="O28" s="7">
        <f t="shared" si="0"/>
        <v>1720.2999999999997</v>
      </c>
    </row>
    <row r="29" spans="1:15" ht="15" thickBot="1" x14ac:dyDescent="0.35">
      <c r="A29" s="47" t="s">
        <v>33</v>
      </c>
      <c r="B29" s="2" t="s">
        <v>15</v>
      </c>
      <c r="C29" s="4">
        <v>0</v>
      </c>
      <c r="D29" s="4">
        <v>1498</v>
      </c>
      <c r="E29" s="4">
        <v>15179</v>
      </c>
      <c r="F29" s="4">
        <v>2536</v>
      </c>
      <c r="G29" s="4">
        <v>2449</v>
      </c>
      <c r="H29" s="4">
        <v>2096</v>
      </c>
      <c r="I29" s="4"/>
      <c r="J29" s="4">
        <v>1911</v>
      </c>
      <c r="K29" s="4"/>
      <c r="L29" s="4">
        <v>7126</v>
      </c>
      <c r="M29" s="4"/>
      <c r="N29" s="4" t="s">
        <v>51</v>
      </c>
      <c r="O29" s="4">
        <f>SUM(C29:N29)</f>
        <v>32795</v>
      </c>
    </row>
    <row r="30" spans="1:15" ht="15" thickBot="1" x14ac:dyDescent="0.35">
      <c r="A30" s="48"/>
      <c r="B30" s="1" t="s">
        <v>13</v>
      </c>
      <c r="C30" s="6">
        <v>84.99</v>
      </c>
      <c r="D30" s="6">
        <v>189.72</v>
      </c>
      <c r="E30" s="28">
        <v>1959.39</v>
      </c>
      <c r="F30" s="6">
        <v>257.22000000000003</v>
      </c>
      <c r="G30" s="6">
        <v>350.74</v>
      </c>
      <c r="H30" s="6">
        <v>201.51</v>
      </c>
      <c r="I30" s="6"/>
      <c r="J30" s="6">
        <v>184.66</v>
      </c>
      <c r="K30" s="6"/>
      <c r="L30" s="6">
        <v>857.06</v>
      </c>
      <c r="M30" s="6"/>
      <c r="N30" s="6">
        <v>404.34</v>
      </c>
      <c r="O30" s="7">
        <f t="shared" si="0"/>
        <v>4489.6299999999992</v>
      </c>
    </row>
    <row r="31" spans="1:15" ht="15" thickBot="1" x14ac:dyDescent="0.35">
      <c r="A31" s="35" t="s">
        <v>34</v>
      </c>
      <c r="B31" s="2" t="s">
        <v>15</v>
      </c>
      <c r="C31" s="4">
        <v>3359</v>
      </c>
      <c r="D31" s="4"/>
      <c r="E31" s="4">
        <v>2295</v>
      </c>
      <c r="F31" s="4"/>
      <c r="G31" s="4">
        <v>1798</v>
      </c>
      <c r="H31" s="4"/>
      <c r="I31" s="4">
        <v>1303</v>
      </c>
      <c r="J31" s="4"/>
      <c r="K31" s="4">
        <v>1393</v>
      </c>
      <c r="L31" s="4"/>
      <c r="M31" s="4">
        <v>1819</v>
      </c>
      <c r="N31" s="4"/>
      <c r="O31" s="4">
        <f t="shared" si="0"/>
        <v>11967</v>
      </c>
    </row>
    <row r="32" spans="1:15" ht="15" thickBot="1" x14ac:dyDescent="0.35">
      <c r="A32" s="36"/>
      <c r="B32" s="1" t="s">
        <v>13</v>
      </c>
      <c r="C32" s="6">
        <v>523.04</v>
      </c>
      <c r="D32" s="6"/>
      <c r="E32" s="6">
        <v>411.67</v>
      </c>
      <c r="F32" s="6"/>
      <c r="G32" s="6">
        <v>313.56</v>
      </c>
      <c r="H32" s="6"/>
      <c r="I32" s="6">
        <v>252.86</v>
      </c>
      <c r="J32" s="6"/>
      <c r="K32" s="6">
        <v>264.98</v>
      </c>
      <c r="L32" s="6"/>
      <c r="M32" s="6">
        <v>316.88</v>
      </c>
      <c r="N32" s="6"/>
      <c r="O32" s="7">
        <f t="shared" si="0"/>
        <v>2082.9900000000002</v>
      </c>
    </row>
    <row r="33" spans="1:15" ht="15" thickBot="1" x14ac:dyDescent="0.35">
      <c r="A33" s="47" t="s">
        <v>38</v>
      </c>
      <c r="B33" s="2" t="s">
        <v>15</v>
      </c>
      <c r="C33" s="4">
        <v>0</v>
      </c>
      <c r="D33" s="4">
        <v>1715</v>
      </c>
      <c r="E33" s="4">
        <v>10361</v>
      </c>
      <c r="F33" s="4"/>
      <c r="G33" s="4">
        <v>2042</v>
      </c>
      <c r="H33" s="4">
        <v>1787</v>
      </c>
      <c r="I33" s="4"/>
      <c r="J33" s="4">
        <v>1501</v>
      </c>
      <c r="K33" s="4"/>
      <c r="L33" s="4">
        <v>5600</v>
      </c>
      <c r="M33" s="4"/>
      <c r="N33" s="4">
        <v>2443</v>
      </c>
      <c r="O33" s="4">
        <f t="shared" si="0"/>
        <v>25449</v>
      </c>
    </row>
    <row r="34" spans="1:15" ht="15" thickBot="1" x14ac:dyDescent="0.35">
      <c r="A34" s="48"/>
      <c r="B34" s="1" t="s">
        <v>13</v>
      </c>
      <c r="C34" s="6">
        <v>76.349999999999994</v>
      </c>
      <c r="D34" s="6">
        <v>217.2</v>
      </c>
      <c r="E34" s="28">
        <v>1364.11</v>
      </c>
      <c r="F34" s="6">
        <v>1040</v>
      </c>
      <c r="G34" s="6">
        <v>282.02999999999997</v>
      </c>
      <c r="H34" s="6">
        <v>170.23</v>
      </c>
      <c r="I34" s="6"/>
      <c r="J34" s="6">
        <v>144.16999999999999</v>
      </c>
      <c r="K34" s="6"/>
      <c r="L34" s="6">
        <v>665.8</v>
      </c>
      <c r="M34" s="6"/>
      <c r="N34" s="6">
        <v>318.58999999999997</v>
      </c>
      <c r="O34" s="7">
        <f t="shared" si="0"/>
        <v>4278.4799999999996</v>
      </c>
    </row>
    <row r="35" spans="1:15" ht="15" thickBot="1" x14ac:dyDescent="0.35">
      <c r="A35" s="45" t="s">
        <v>35</v>
      </c>
      <c r="B35" s="2" t="s">
        <v>15</v>
      </c>
      <c r="C35" s="4">
        <v>0</v>
      </c>
      <c r="D35" s="4">
        <v>1436</v>
      </c>
      <c r="E35" s="4">
        <v>8667</v>
      </c>
      <c r="F35" s="25">
        <v>1653</v>
      </c>
      <c r="G35" s="4">
        <v>1643</v>
      </c>
      <c r="H35" s="4">
        <v>1473</v>
      </c>
      <c r="I35" s="4"/>
      <c r="J35" s="4">
        <v>1323</v>
      </c>
      <c r="K35" s="4"/>
      <c r="L35" s="4">
        <v>4750</v>
      </c>
      <c r="M35" s="4"/>
      <c r="N35" s="4">
        <v>2039</v>
      </c>
      <c r="O35" s="4">
        <f t="shared" si="0"/>
        <v>22984</v>
      </c>
    </row>
    <row r="36" spans="1:15" ht="15" thickBot="1" x14ac:dyDescent="0.35">
      <c r="A36" s="46"/>
      <c r="B36" s="1" t="s">
        <v>13</v>
      </c>
      <c r="C36" s="6">
        <v>75.849999999999994</v>
      </c>
      <c r="D36" s="6">
        <v>181.86</v>
      </c>
      <c r="E36" s="28">
        <v>1151.08</v>
      </c>
      <c r="F36" s="26">
        <v>157.41</v>
      </c>
      <c r="G36" s="6">
        <v>238.61</v>
      </c>
      <c r="H36" s="6">
        <v>141.02000000000001</v>
      </c>
      <c r="I36" s="6"/>
      <c r="J36" s="6">
        <v>127.36</v>
      </c>
      <c r="K36" s="6"/>
      <c r="L36" s="6">
        <v>576.98</v>
      </c>
      <c r="M36" s="6"/>
      <c r="N36" s="6">
        <v>274.8</v>
      </c>
      <c r="O36" s="7">
        <f t="shared" si="0"/>
        <v>2924.9700000000003</v>
      </c>
    </row>
    <row r="37" spans="1:15" ht="15" customHeight="1" thickBot="1" x14ac:dyDescent="0.35">
      <c r="A37" s="29" t="s">
        <v>36</v>
      </c>
      <c r="B37" s="2" t="s">
        <v>15</v>
      </c>
      <c r="C37" s="4"/>
      <c r="D37" s="4">
        <v>1992</v>
      </c>
      <c r="E37" s="4"/>
      <c r="F37" s="4">
        <v>1532</v>
      </c>
      <c r="G37" s="4"/>
      <c r="H37" s="4">
        <v>1211</v>
      </c>
      <c r="I37" s="4"/>
      <c r="J37" s="4"/>
      <c r="K37" s="4"/>
      <c r="L37" s="4"/>
      <c r="M37" s="4">
        <v>1513</v>
      </c>
      <c r="N37" s="4"/>
      <c r="O37" s="4">
        <f t="shared" ref="O37:O63" si="1">C37+D37+E37+F37+G37+H37+I37+J37+K37+L37+M37+N37</f>
        <v>6248</v>
      </c>
    </row>
    <row r="38" spans="1:15" ht="15" thickBot="1" x14ac:dyDescent="0.35">
      <c r="A38" s="30"/>
      <c r="B38" s="1" t="s">
        <v>13</v>
      </c>
      <c r="C38" s="6"/>
      <c r="D38" s="6">
        <v>341.49</v>
      </c>
      <c r="E38" s="6"/>
      <c r="F38" s="6">
        <v>246.53</v>
      </c>
      <c r="G38" s="6"/>
      <c r="H38" s="6">
        <v>207.16</v>
      </c>
      <c r="I38" s="6"/>
      <c r="J38" s="6"/>
      <c r="K38" s="6"/>
      <c r="L38" s="6"/>
      <c r="M38" s="6">
        <v>270.63</v>
      </c>
      <c r="N38" s="6"/>
      <c r="O38" s="7">
        <f t="shared" si="1"/>
        <v>1065.81</v>
      </c>
    </row>
    <row r="39" spans="1:15" ht="15" customHeight="1" thickBot="1" x14ac:dyDescent="0.35">
      <c r="A39" s="29" t="s">
        <v>37</v>
      </c>
      <c r="B39" s="2" t="s">
        <v>15</v>
      </c>
      <c r="C39" s="4">
        <v>842</v>
      </c>
      <c r="D39" s="4"/>
      <c r="E39" s="4">
        <v>733</v>
      </c>
      <c r="F39" s="4"/>
      <c r="G39" s="4">
        <v>632</v>
      </c>
      <c r="H39" s="4"/>
      <c r="I39" s="4">
        <v>526</v>
      </c>
      <c r="J39" s="4"/>
      <c r="K39" s="4">
        <v>612</v>
      </c>
      <c r="L39" s="4"/>
      <c r="M39" s="4">
        <v>787</v>
      </c>
      <c r="N39" s="4"/>
      <c r="O39" s="4">
        <f t="shared" si="1"/>
        <v>4132</v>
      </c>
    </row>
    <row r="40" spans="1:15" ht="15" thickBot="1" x14ac:dyDescent="0.35">
      <c r="A40" s="30"/>
      <c r="B40" s="1" t="s">
        <v>13</v>
      </c>
      <c r="C40" s="6">
        <v>149.43</v>
      </c>
      <c r="D40" s="6"/>
      <c r="E40" s="6">
        <v>133.37</v>
      </c>
      <c r="F40" s="6"/>
      <c r="G40" s="6">
        <v>114.84</v>
      </c>
      <c r="H40" s="6"/>
      <c r="I40" s="6">
        <v>101.83</v>
      </c>
      <c r="J40" s="6"/>
      <c r="K40" s="6">
        <v>112.88</v>
      </c>
      <c r="L40" s="6"/>
      <c r="M40" s="6">
        <v>134.16</v>
      </c>
      <c r="N40" s="6"/>
      <c r="O40" s="7">
        <f t="shared" si="1"/>
        <v>746.50999999999988</v>
      </c>
    </row>
    <row r="41" spans="1:15" ht="15" thickBot="1" x14ac:dyDescent="0.35">
      <c r="A41" s="45" t="s">
        <v>39</v>
      </c>
      <c r="B41" s="2" t="s">
        <v>15</v>
      </c>
      <c r="C41" s="4">
        <v>2278</v>
      </c>
      <c r="D41" s="4">
        <v>3283</v>
      </c>
      <c r="E41" s="4">
        <v>13041</v>
      </c>
      <c r="F41" s="4">
        <v>2017</v>
      </c>
      <c r="G41" s="4">
        <v>2013</v>
      </c>
      <c r="H41" s="4">
        <v>1769</v>
      </c>
      <c r="I41" s="4"/>
      <c r="J41" s="4">
        <v>1604</v>
      </c>
      <c r="K41" s="4"/>
      <c r="L41" s="4">
        <v>6046</v>
      </c>
      <c r="M41" s="4"/>
      <c r="N41" s="4">
        <v>2920</v>
      </c>
      <c r="O41" s="4">
        <f t="shared" si="1"/>
        <v>34971</v>
      </c>
    </row>
    <row r="42" spans="1:15" ht="15" thickBot="1" x14ac:dyDescent="0.35">
      <c r="A42" s="46"/>
      <c r="B42" s="1" t="s">
        <v>13</v>
      </c>
      <c r="C42" s="6">
        <f>112.64+453.12</f>
        <v>565.76</v>
      </c>
      <c r="D42" s="6">
        <v>415.76</v>
      </c>
      <c r="E42" s="28">
        <v>1703.26</v>
      </c>
      <c r="F42" s="6">
        <v>193.99</v>
      </c>
      <c r="G42" s="6">
        <v>308.05</v>
      </c>
      <c r="H42" s="6">
        <v>171.43</v>
      </c>
      <c r="I42" s="6"/>
      <c r="J42" s="6">
        <v>156.4</v>
      </c>
      <c r="K42" s="6"/>
      <c r="L42" s="6">
        <v>754.05</v>
      </c>
      <c r="M42" s="6"/>
      <c r="N42" s="6">
        <v>390.79</v>
      </c>
      <c r="O42" s="7">
        <f t="shared" si="1"/>
        <v>4659.49</v>
      </c>
    </row>
    <row r="43" spans="1:15" ht="15" thickBot="1" x14ac:dyDescent="0.35">
      <c r="A43" s="29" t="s">
        <v>40</v>
      </c>
      <c r="B43" s="2" t="s">
        <v>15</v>
      </c>
      <c r="C43" s="4"/>
      <c r="D43" s="4">
        <v>1274</v>
      </c>
      <c r="E43" s="4"/>
      <c r="F43" s="4">
        <v>986</v>
      </c>
      <c r="G43" s="4"/>
      <c r="H43" s="4">
        <v>806</v>
      </c>
      <c r="I43" s="4"/>
      <c r="J43" s="4">
        <v>743</v>
      </c>
      <c r="K43" s="4"/>
      <c r="L43" s="4"/>
      <c r="M43" s="4">
        <v>1500</v>
      </c>
      <c r="N43" s="4"/>
      <c r="O43" s="4">
        <f t="shared" si="1"/>
        <v>5309</v>
      </c>
    </row>
    <row r="44" spans="1:15" ht="15" thickBot="1" x14ac:dyDescent="0.35">
      <c r="A44" s="30"/>
      <c r="B44" s="1" t="s">
        <v>13</v>
      </c>
      <c r="C44" s="6"/>
      <c r="D44" s="6">
        <v>231.61</v>
      </c>
      <c r="E44" s="6"/>
      <c r="F44" s="6">
        <v>166.45</v>
      </c>
      <c r="G44" s="6"/>
      <c r="H44" s="6">
        <v>144.38999999999999</v>
      </c>
      <c r="I44" s="6"/>
      <c r="J44" s="6">
        <v>137.09</v>
      </c>
      <c r="K44" s="6"/>
      <c r="L44" s="6"/>
      <c r="M44" s="6">
        <v>252.82</v>
      </c>
      <c r="N44" s="6"/>
      <c r="O44" s="7">
        <f t="shared" si="1"/>
        <v>932.36000000000013</v>
      </c>
    </row>
    <row r="45" spans="1:15" ht="15" thickBot="1" x14ac:dyDescent="0.35">
      <c r="A45" s="29" t="s">
        <v>41</v>
      </c>
      <c r="B45" s="2" t="s">
        <v>15</v>
      </c>
      <c r="C45" s="4"/>
      <c r="D45" s="4">
        <v>1281</v>
      </c>
      <c r="E45" s="4"/>
      <c r="F45" s="4">
        <v>1002</v>
      </c>
      <c r="G45" s="4"/>
      <c r="H45" s="4">
        <v>861</v>
      </c>
      <c r="I45" s="4"/>
      <c r="J45" s="4">
        <v>748</v>
      </c>
      <c r="K45" s="4"/>
      <c r="L45" s="4"/>
      <c r="M45" s="4">
        <v>665</v>
      </c>
      <c r="N45" s="4"/>
      <c r="O45" s="4">
        <f t="shared" si="1"/>
        <v>4557</v>
      </c>
    </row>
    <row r="46" spans="1:15" ht="15" thickBot="1" x14ac:dyDescent="0.35">
      <c r="A46" s="30"/>
      <c r="B46" s="1" t="s">
        <v>13</v>
      </c>
      <c r="C46" s="6"/>
      <c r="D46" s="6">
        <v>234.86</v>
      </c>
      <c r="E46" s="6"/>
      <c r="F46" s="6">
        <v>171.7</v>
      </c>
      <c r="G46" s="6"/>
      <c r="H46" s="6">
        <v>154.41</v>
      </c>
      <c r="I46" s="6"/>
      <c r="J46" s="6">
        <v>141.02000000000001</v>
      </c>
      <c r="K46" s="6"/>
      <c r="L46" s="6"/>
      <c r="M46" s="6">
        <v>152.66999999999999</v>
      </c>
      <c r="N46" s="6"/>
      <c r="O46" s="7">
        <f t="shared" si="1"/>
        <v>854.66</v>
      </c>
    </row>
    <row r="47" spans="1:15" ht="15" thickBot="1" x14ac:dyDescent="0.35">
      <c r="A47" s="29" t="s">
        <v>42</v>
      </c>
      <c r="B47" s="2" t="s">
        <v>15</v>
      </c>
      <c r="C47" s="4">
        <v>0</v>
      </c>
      <c r="D47" s="4">
        <v>132</v>
      </c>
      <c r="E47" s="4">
        <v>1464</v>
      </c>
      <c r="F47" s="4">
        <v>256</v>
      </c>
      <c r="G47" s="4">
        <v>238</v>
      </c>
      <c r="H47" s="4">
        <v>195</v>
      </c>
      <c r="I47" s="4"/>
      <c r="J47" s="4">
        <v>163</v>
      </c>
      <c r="K47" s="4"/>
      <c r="L47" s="4">
        <v>695</v>
      </c>
      <c r="M47" s="4"/>
      <c r="N47" s="4">
        <v>314</v>
      </c>
      <c r="O47" s="4">
        <f t="shared" si="1"/>
        <v>3457</v>
      </c>
    </row>
    <row r="48" spans="1:15" ht="15" thickBot="1" x14ac:dyDescent="0.35">
      <c r="A48" s="30"/>
      <c r="B48" s="1" t="s">
        <v>13</v>
      </c>
      <c r="C48" s="6">
        <v>-1.07</v>
      </c>
      <c r="D48" s="6">
        <v>11.24</v>
      </c>
      <c r="E48" s="6">
        <v>188.17</v>
      </c>
      <c r="F48" s="6">
        <v>25.77</v>
      </c>
      <c r="G48" s="6">
        <v>33.520000000000003</v>
      </c>
      <c r="H48" s="6">
        <v>18.68</v>
      </c>
      <c r="I48" s="6"/>
      <c r="J48" s="6">
        <v>15.76</v>
      </c>
      <c r="K48" s="6"/>
      <c r="L48" s="6">
        <v>82.79</v>
      </c>
      <c r="M48" s="6"/>
      <c r="N48" s="6">
        <v>40.56</v>
      </c>
      <c r="O48" s="7">
        <f t="shared" si="1"/>
        <v>415.42</v>
      </c>
    </row>
    <row r="49" spans="1:15" ht="15" customHeight="1" thickBot="1" x14ac:dyDescent="0.35">
      <c r="A49" s="29" t="s">
        <v>43</v>
      </c>
      <c r="B49" s="2" t="s">
        <v>15</v>
      </c>
      <c r="C49" s="4"/>
      <c r="D49" s="4">
        <v>2770</v>
      </c>
      <c r="E49" s="4"/>
      <c r="F49" s="4">
        <v>2215</v>
      </c>
      <c r="G49" s="4"/>
      <c r="H49" s="4">
        <v>2217</v>
      </c>
      <c r="I49" s="4"/>
      <c r="J49" s="4">
        <v>2035</v>
      </c>
      <c r="K49" s="4"/>
      <c r="L49" s="4">
        <v>2531</v>
      </c>
      <c r="M49" s="4"/>
      <c r="N49" s="4">
        <v>3159</v>
      </c>
      <c r="O49" s="4">
        <f t="shared" si="1"/>
        <v>14927</v>
      </c>
    </row>
    <row r="50" spans="1:15" ht="15" thickBot="1" x14ac:dyDescent="0.35">
      <c r="A50" s="30"/>
      <c r="B50" s="1" t="s">
        <v>13</v>
      </c>
      <c r="C50" s="6"/>
      <c r="D50" s="6">
        <v>458.78</v>
      </c>
      <c r="E50" s="6"/>
      <c r="F50" s="6">
        <v>346.65</v>
      </c>
      <c r="G50" s="6"/>
      <c r="H50" s="6">
        <v>346.9</v>
      </c>
      <c r="I50" s="6"/>
      <c r="J50" s="6">
        <v>325.32</v>
      </c>
      <c r="K50" s="6"/>
      <c r="L50" s="6">
        <v>386.02</v>
      </c>
      <c r="M50" s="6"/>
      <c r="N50" s="6">
        <v>463.02</v>
      </c>
      <c r="O50" s="7">
        <f t="shared" si="1"/>
        <v>2326.6899999999996</v>
      </c>
    </row>
    <row r="51" spans="1:15" ht="15" thickBot="1" x14ac:dyDescent="0.35">
      <c r="A51" s="29" t="s">
        <v>44</v>
      </c>
      <c r="B51" s="2" t="s">
        <v>15</v>
      </c>
      <c r="C51" s="4">
        <v>0</v>
      </c>
      <c r="D51" s="4">
        <v>107</v>
      </c>
      <c r="E51" s="4">
        <v>1295</v>
      </c>
      <c r="F51" s="4">
        <v>211</v>
      </c>
      <c r="G51" s="4">
        <v>208</v>
      </c>
      <c r="H51" s="4">
        <v>184</v>
      </c>
      <c r="I51" s="4"/>
      <c r="J51" s="4">
        <v>169</v>
      </c>
      <c r="K51" s="4"/>
      <c r="L51" s="4">
        <v>103</v>
      </c>
      <c r="M51" s="4"/>
      <c r="N51" s="4">
        <v>481</v>
      </c>
      <c r="O51" s="4">
        <f t="shared" si="1"/>
        <v>2758</v>
      </c>
    </row>
    <row r="52" spans="1:15" ht="15" thickBot="1" x14ac:dyDescent="0.35">
      <c r="A52" s="30"/>
      <c r="B52" s="1" t="s">
        <v>13</v>
      </c>
      <c r="C52" s="6">
        <v>0.24</v>
      </c>
      <c r="D52" s="6">
        <v>13.55</v>
      </c>
      <c r="E52" s="6">
        <v>216.9</v>
      </c>
      <c r="F52" s="6">
        <v>31.73</v>
      </c>
      <c r="G52" s="6">
        <v>64.44</v>
      </c>
      <c r="H52" s="6">
        <v>19.62</v>
      </c>
      <c r="I52" s="6"/>
      <c r="J52" s="6">
        <v>18.260000000000002</v>
      </c>
      <c r="K52" s="6"/>
      <c r="L52" s="6">
        <v>82.82</v>
      </c>
      <c r="M52" s="6"/>
      <c r="N52" s="6">
        <v>89.56</v>
      </c>
      <c r="O52" s="7">
        <f t="shared" si="1"/>
        <v>537.12</v>
      </c>
    </row>
    <row r="53" spans="1:15" ht="15" customHeight="1" thickBot="1" x14ac:dyDescent="0.35">
      <c r="A53" s="45" t="s">
        <v>45</v>
      </c>
      <c r="B53" s="2" t="s">
        <v>15</v>
      </c>
      <c r="C53" s="4">
        <v>0</v>
      </c>
      <c r="D53" s="4">
        <v>1311</v>
      </c>
      <c r="E53" s="4">
        <v>9085</v>
      </c>
      <c r="F53" s="4">
        <v>1499</v>
      </c>
      <c r="G53" s="4">
        <v>1308</v>
      </c>
      <c r="H53" s="4">
        <v>1180</v>
      </c>
      <c r="I53" s="4"/>
      <c r="J53" s="4">
        <v>1132</v>
      </c>
      <c r="K53" s="4"/>
      <c r="L53" s="4">
        <v>2708</v>
      </c>
      <c r="M53" s="4"/>
      <c r="N53" s="4">
        <v>3457</v>
      </c>
      <c r="O53" s="4">
        <f t="shared" si="1"/>
        <v>21680</v>
      </c>
    </row>
    <row r="54" spans="1:15" ht="15" thickBot="1" x14ac:dyDescent="0.35">
      <c r="A54" s="46"/>
      <c r="B54" s="1" t="s">
        <v>13</v>
      </c>
      <c r="C54" s="6">
        <v>71.33</v>
      </c>
      <c r="D54" s="6">
        <v>166.03</v>
      </c>
      <c r="E54" s="28">
        <v>1173.8</v>
      </c>
      <c r="F54" s="6">
        <v>143.33000000000001</v>
      </c>
      <c r="G54" s="6">
        <v>210.19</v>
      </c>
      <c r="H54" s="6">
        <v>114.27</v>
      </c>
      <c r="I54" s="6"/>
      <c r="J54" s="6">
        <v>110.22</v>
      </c>
      <c r="K54" s="6"/>
      <c r="L54" s="6">
        <v>387.22</v>
      </c>
      <c r="M54" s="6"/>
      <c r="N54" s="6">
        <v>412.53</v>
      </c>
      <c r="O54" s="7">
        <f t="shared" si="1"/>
        <v>2788.92</v>
      </c>
    </row>
    <row r="55" spans="1:15" ht="15" thickBot="1" x14ac:dyDescent="0.35">
      <c r="A55" s="45" t="s">
        <v>20</v>
      </c>
      <c r="B55" s="2" t="s">
        <v>15</v>
      </c>
      <c r="C55" s="4">
        <v>0</v>
      </c>
      <c r="D55" s="4">
        <v>2119</v>
      </c>
      <c r="E55" s="4">
        <v>14030</v>
      </c>
      <c r="F55" s="4">
        <v>2310</v>
      </c>
      <c r="G55" s="4">
        <v>2021</v>
      </c>
      <c r="H55" s="4">
        <v>1912</v>
      </c>
      <c r="I55" s="4"/>
      <c r="J55" s="4">
        <v>1886</v>
      </c>
      <c r="K55" s="4"/>
      <c r="L55" s="4">
        <v>4411</v>
      </c>
      <c r="M55" s="4"/>
      <c r="N55" s="4">
        <v>5306</v>
      </c>
      <c r="O55" s="4">
        <f t="shared" si="1"/>
        <v>33995</v>
      </c>
    </row>
    <row r="56" spans="1:15" ht="15" thickBot="1" x14ac:dyDescent="0.35">
      <c r="A56" s="46"/>
      <c r="B56" s="1" t="s">
        <v>13</v>
      </c>
      <c r="C56" s="6">
        <v>102.25</v>
      </c>
      <c r="D56" s="6">
        <v>268.36</v>
      </c>
      <c r="E56" s="28">
        <v>1837.2</v>
      </c>
      <c r="F56" s="6">
        <v>222.52</v>
      </c>
      <c r="G56" s="6">
        <v>335.27</v>
      </c>
      <c r="H56" s="6">
        <v>186.3</v>
      </c>
      <c r="I56" s="6"/>
      <c r="J56" s="6">
        <v>184.47</v>
      </c>
      <c r="K56" s="6"/>
      <c r="L56" s="6">
        <v>635.49</v>
      </c>
      <c r="M56" s="6"/>
      <c r="N56" s="6">
        <v>646.34</v>
      </c>
      <c r="O56" s="7">
        <f t="shared" si="1"/>
        <v>4418.2</v>
      </c>
    </row>
    <row r="57" spans="1:15" ht="15" thickBot="1" x14ac:dyDescent="0.35">
      <c r="A57" s="45" t="s">
        <v>46</v>
      </c>
      <c r="B57" s="2" t="s">
        <v>15</v>
      </c>
      <c r="C57" s="4">
        <v>0</v>
      </c>
      <c r="D57" s="4">
        <v>5224</v>
      </c>
      <c r="E57" s="4">
        <v>13708</v>
      </c>
      <c r="F57" s="4">
        <v>2803</v>
      </c>
      <c r="G57" s="4">
        <v>2899</v>
      </c>
      <c r="H57" s="4">
        <v>2644</v>
      </c>
      <c r="I57" s="4"/>
      <c r="J57" s="4">
        <v>1101</v>
      </c>
      <c r="K57" s="4"/>
      <c r="L57" s="4">
        <v>7469</v>
      </c>
      <c r="M57" s="4"/>
      <c r="N57" s="4">
        <v>3569</v>
      </c>
      <c r="O57" s="4">
        <f t="shared" si="1"/>
        <v>39417</v>
      </c>
    </row>
    <row r="58" spans="1:15" ht="15" thickBot="1" x14ac:dyDescent="0.35">
      <c r="A58" s="46"/>
      <c r="B58" s="1" t="s">
        <v>13</v>
      </c>
      <c r="C58" s="6">
        <v>122.29</v>
      </c>
      <c r="D58" s="6">
        <v>662.46</v>
      </c>
      <c r="E58" s="28">
        <v>1854.26</v>
      </c>
      <c r="F58" s="6">
        <v>268.85000000000002</v>
      </c>
      <c r="G58" s="6">
        <v>425.22</v>
      </c>
      <c r="H58" s="6">
        <v>254.38</v>
      </c>
      <c r="I58" s="6"/>
      <c r="J58" s="6">
        <v>113.91</v>
      </c>
      <c r="K58" s="6"/>
      <c r="L58" s="6">
        <v>943.58</v>
      </c>
      <c r="M58" s="6"/>
      <c r="N58" s="6">
        <v>486.46</v>
      </c>
      <c r="O58" s="7">
        <f t="shared" si="1"/>
        <v>5131.41</v>
      </c>
    </row>
    <row r="59" spans="1:15" ht="15" thickBot="1" x14ac:dyDescent="0.35">
      <c r="A59" s="29" t="s">
        <v>47</v>
      </c>
      <c r="B59" s="2" t="s">
        <v>15</v>
      </c>
      <c r="C59" s="4"/>
      <c r="D59" s="4">
        <v>1008</v>
      </c>
      <c r="E59" s="4"/>
      <c r="F59" s="4">
        <v>790</v>
      </c>
      <c r="G59" s="4"/>
      <c r="H59" s="4">
        <v>630</v>
      </c>
      <c r="I59" s="4"/>
      <c r="J59" s="4">
        <v>603</v>
      </c>
      <c r="K59" s="4"/>
      <c r="L59" s="4"/>
      <c r="M59" s="4">
        <v>776</v>
      </c>
      <c r="N59" s="4"/>
      <c r="O59" s="4">
        <f t="shared" si="1"/>
        <v>3807</v>
      </c>
    </row>
    <row r="60" spans="1:15" ht="15" thickBot="1" x14ac:dyDescent="0.35">
      <c r="A60" s="30"/>
      <c r="B60" s="1" t="s">
        <v>13</v>
      </c>
      <c r="C60" s="6"/>
      <c r="D60" s="6">
        <v>192.97</v>
      </c>
      <c r="E60" s="6"/>
      <c r="F60" s="6">
        <v>140.76</v>
      </c>
      <c r="G60" s="6"/>
      <c r="H60" s="6">
        <v>121.16</v>
      </c>
      <c r="I60" s="6"/>
      <c r="J60" s="6">
        <v>118.25</v>
      </c>
      <c r="K60" s="6"/>
      <c r="L60" s="6"/>
      <c r="M60" s="6">
        <v>159.29</v>
      </c>
      <c r="N60" s="6"/>
      <c r="O60" s="7">
        <f t="shared" si="1"/>
        <v>732.43</v>
      </c>
    </row>
    <row r="61" spans="1:15" ht="15" customHeight="1" thickBot="1" x14ac:dyDescent="0.35">
      <c r="A61" s="29" t="s">
        <v>48</v>
      </c>
      <c r="B61" s="2" t="s">
        <v>15</v>
      </c>
      <c r="C61" s="4"/>
      <c r="D61" s="4">
        <v>281</v>
      </c>
      <c r="E61" s="4"/>
      <c r="F61" s="4">
        <v>211</v>
      </c>
      <c r="G61" s="4"/>
      <c r="H61" s="4">
        <v>164</v>
      </c>
      <c r="I61" s="4"/>
      <c r="J61" s="4">
        <v>155</v>
      </c>
      <c r="K61" s="4"/>
      <c r="L61" s="4">
        <v>199</v>
      </c>
      <c r="M61" s="4"/>
      <c r="N61" s="4">
        <f>241+318</f>
        <v>559</v>
      </c>
      <c r="O61" s="4">
        <f t="shared" si="1"/>
        <v>1569</v>
      </c>
    </row>
    <row r="62" spans="1:15" ht="15" thickBot="1" x14ac:dyDescent="0.35">
      <c r="A62" s="30"/>
      <c r="B62" s="1" t="s">
        <v>13</v>
      </c>
      <c r="C62" s="6"/>
      <c r="D62" s="6">
        <v>82.74</v>
      </c>
      <c r="E62" s="6"/>
      <c r="F62" s="6">
        <v>58.3</v>
      </c>
      <c r="G62" s="6"/>
      <c r="H62" s="6">
        <v>52.55</v>
      </c>
      <c r="I62" s="6"/>
      <c r="J62" s="6">
        <v>51.75</v>
      </c>
      <c r="K62" s="6"/>
      <c r="L62" s="6">
        <v>57.12</v>
      </c>
      <c r="M62" s="6"/>
      <c r="N62" s="6">
        <f>62.27+91.62</f>
        <v>153.89000000000001</v>
      </c>
      <c r="O62" s="7">
        <f t="shared" si="1"/>
        <v>456.35</v>
      </c>
    </row>
    <row r="63" spans="1:15" ht="15" thickBot="1" x14ac:dyDescent="0.35">
      <c r="A63" s="41" t="s">
        <v>49</v>
      </c>
      <c r="B63" s="2" t="s">
        <v>15</v>
      </c>
      <c r="C63" s="4">
        <v>649</v>
      </c>
      <c r="D63" s="4"/>
      <c r="E63" s="4">
        <v>561</v>
      </c>
      <c r="F63" s="4"/>
      <c r="G63" s="4">
        <v>635</v>
      </c>
      <c r="H63" s="4"/>
      <c r="I63" s="4">
        <v>638</v>
      </c>
      <c r="J63" s="4"/>
      <c r="K63" s="4">
        <v>751</v>
      </c>
      <c r="L63" s="4"/>
      <c r="M63" s="4">
        <v>955</v>
      </c>
      <c r="N63" s="4"/>
      <c r="O63" s="4">
        <f t="shared" si="1"/>
        <v>4189</v>
      </c>
    </row>
    <row r="64" spans="1:15" ht="15" thickBot="1" x14ac:dyDescent="0.35">
      <c r="A64" s="42"/>
      <c r="B64" s="1" t="s">
        <v>13</v>
      </c>
      <c r="C64" s="6">
        <v>146.02000000000001</v>
      </c>
      <c r="D64" s="6"/>
      <c r="E64" s="6">
        <v>134.94999999999999</v>
      </c>
      <c r="F64" s="6"/>
      <c r="G64" s="6">
        <v>143.56</v>
      </c>
      <c r="H64" s="6"/>
      <c r="I64" s="6">
        <v>144.1</v>
      </c>
      <c r="J64" s="6"/>
      <c r="K64" s="6">
        <v>163.72999999999999</v>
      </c>
      <c r="L64" s="6"/>
      <c r="M64" s="6">
        <v>199.22</v>
      </c>
      <c r="N64" s="6"/>
      <c r="O64" s="7">
        <f>C64+D64+E64+F64+G64+H64+I64+J64+K64+L64+M64+N64</f>
        <v>931.58</v>
      </c>
    </row>
    <row r="65" spans="1:15" ht="15" thickBot="1" x14ac:dyDescent="0.35">
      <c r="A65" s="35" t="s">
        <v>50</v>
      </c>
      <c r="B65" s="43" t="s">
        <v>14</v>
      </c>
      <c r="C65" s="22">
        <v>0</v>
      </c>
      <c r="D65" s="22">
        <v>384</v>
      </c>
      <c r="E65" s="22">
        <v>2670</v>
      </c>
      <c r="F65" s="22">
        <v>454</v>
      </c>
      <c r="G65" s="22">
        <v>385</v>
      </c>
      <c r="H65" s="22">
        <v>124</v>
      </c>
      <c r="I65" s="22"/>
      <c r="J65" s="22">
        <v>0</v>
      </c>
      <c r="K65" s="22"/>
      <c r="L65" s="22">
        <v>0</v>
      </c>
      <c r="M65" s="22"/>
      <c r="N65" s="23">
        <v>40</v>
      </c>
      <c r="O65" s="24">
        <f>SUM(C65:N65)</f>
        <v>4057</v>
      </c>
    </row>
    <row r="66" spans="1:15" ht="15" thickBot="1" x14ac:dyDescent="0.35">
      <c r="A66" s="36"/>
      <c r="B66" s="44"/>
      <c r="C66" s="3">
        <v>20.59</v>
      </c>
      <c r="D66" s="3">
        <v>48.64</v>
      </c>
      <c r="E66" s="3">
        <v>363.67</v>
      </c>
      <c r="F66" s="3">
        <v>43.68</v>
      </c>
      <c r="G66" s="3">
        <v>75.739999999999995</v>
      </c>
      <c r="H66" s="3">
        <v>13.62</v>
      </c>
      <c r="I66" s="3"/>
      <c r="J66" s="3">
        <v>2.4700000000000002</v>
      </c>
      <c r="K66" s="3"/>
      <c r="L66" s="3">
        <v>62.87</v>
      </c>
      <c r="M66" s="3"/>
      <c r="N66" s="5">
        <v>47.06</v>
      </c>
      <c r="O66" s="5">
        <f>SUM(C66:N66)</f>
        <v>678.34000000000015</v>
      </c>
    </row>
    <row r="67" spans="1:15" ht="15" thickBot="1" x14ac:dyDescent="0.35">
      <c r="A67" s="37" t="s">
        <v>16</v>
      </c>
      <c r="B67" s="8" t="s">
        <v>15</v>
      </c>
      <c r="C67" s="9">
        <f>C5+C7+C9+C11+C13+C15+C17+C19+C21+C23+C25+C27+C29+C31+C33+C35+C37+C39+C41+C43+C45+C47+C49+C51+C53+C55+C57+C59+C61+C63+C65</f>
        <v>13546</v>
      </c>
      <c r="D67" s="9">
        <f>D5+D7+D9+D11+D13+D15+D17+D19+D21+D23+D25+D27+D29+D31+D33+D35+D37+D39+D41+D43+D45+D47+D49+D51+D53+D55+D57+D59+D61+D63+D65</f>
        <v>39958</v>
      </c>
      <c r="E67" s="9">
        <f t="shared" ref="E67:M67" si="2">E5+E7+E9+E11+E13+E15+E17+E19+E21+E23+E25+E27+E29+E31+E33+E35+E37+E39+E41+E43+E45+E47+E49+E51+E53+E55+E57+E59+E61+E63+E65</f>
        <v>136712</v>
      </c>
      <c r="F67" s="9">
        <f t="shared" si="2"/>
        <v>34783</v>
      </c>
      <c r="G67" s="9">
        <f t="shared" si="2"/>
        <v>25565</v>
      </c>
      <c r="H67" s="9">
        <f t="shared" si="2"/>
        <v>31095</v>
      </c>
      <c r="I67" s="9">
        <f t="shared" si="2"/>
        <v>3152</v>
      </c>
      <c r="J67" s="9">
        <f t="shared" si="2"/>
        <v>25605</v>
      </c>
      <c r="K67" s="9">
        <f t="shared" si="2"/>
        <v>3545</v>
      </c>
      <c r="L67" s="9">
        <f t="shared" si="2"/>
        <v>58564</v>
      </c>
      <c r="M67" s="9">
        <f t="shared" si="2"/>
        <v>17049</v>
      </c>
      <c r="N67" s="9">
        <v>37090</v>
      </c>
      <c r="O67" s="10">
        <f>SUM(C67:N67)</f>
        <v>426664</v>
      </c>
    </row>
    <row r="68" spans="1:15" ht="15" thickBot="1" x14ac:dyDescent="0.35">
      <c r="A68" s="38"/>
      <c r="B68" s="11" t="s">
        <v>13</v>
      </c>
      <c r="C68" s="12">
        <f>C6+C8+C10+C12+C14+C16+C18+C20+C22+C24+C26+C28+C30+C32+C34+C36+C38+C40+C42+C44+C46+C48+C50+C52+C54+C56+C58+C60+C62+C64+C66</f>
        <v>3416.4499999999989</v>
      </c>
      <c r="D68" s="12">
        <f t="shared" ref="D68:M68" si="3">D6+D8+D10+D12+D14+D16+D18+D20+D22+D24+D26+D28+D30+D32+D34+D36+D38+D40+D42+D44+D46+D48+D50+D52+D54+D56+D58+D60+D62+D64+D66</f>
        <v>7163.7299999999987</v>
      </c>
      <c r="E68" s="12">
        <f t="shared" si="3"/>
        <v>18340.669999999998</v>
      </c>
      <c r="F68" s="12">
        <f t="shared" si="3"/>
        <v>5348.920000000001</v>
      </c>
      <c r="G68" s="12">
        <f t="shared" si="3"/>
        <v>4717.3300000000008</v>
      </c>
      <c r="H68" s="12">
        <f t="shared" si="3"/>
        <v>3880.6399999999994</v>
      </c>
      <c r="I68" s="12">
        <f t="shared" si="3"/>
        <v>626.68999999999994</v>
      </c>
      <c r="J68" s="12">
        <f t="shared" si="3"/>
        <v>3215.44</v>
      </c>
      <c r="K68" s="12">
        <f t="shared" si="3"/>
        <v>682.77</v>
      </c>
      <c r="L68" s="12">
        <f t="shared" si="3"/>
        <v>7979.670000000001</v>
      </c>
      <c r="M68" s="12">
        <f t="shared" si="3"/>
        <v>2923.85</v>
      </c>
      <c r="N68" s="12">
        <f>SUM(N6+N8+N10+N12+N14+N16+N18+N20+N22+N24+N26+N28+N30+N32+N34+N36+N38+N40+N42+N44+N46+N48+N50+N52+N54+N56+N58+N60+N62+N64+N66)</f>
        <v>5508.7500000000009</v>
      </c>
      <c r="O68" s="13">
        <f>SUM(C68:N68)</f>
        <v>63804.909999999996</v>
      </c>
    </row>
  </sheetData>
  <mergeCells count="36">
    <mergeCell ref="A59:A60"/>
    <mergeCell ref="A61:A62"/>
    <mergeCell ref="A63:A64"/>
    <mergeCell ref="A65:A66"/>
    <mergeCell ref="B65:B66"/>
    <mergeCell ref="A49:A50"/>
    <mergeCell ref="A51:A52"/>
    <mergeCell ref="A53:A54"/>
    <mergeCell ref="A55:A56"/>
    <mergeCell ref="A57:A58"/>
    <mergeCell ref="A39:A40"/>
    <mergeCell ref="A41:A42"/>
    <mergeCell ref="A43:A44"/>
    <mergeCell ref="A45:A46"/>
    <mergeCell ref="A47:A48"/>
    <mergeCell ref="A29:A30"/>
    <mergeCell ref="A31:A32"/>
    <mergeCell ref="A33:A34"/>
    <mergeCell ref="A35:A36"/>
    <mergeCell ref="A37:A38"/>
    <mergeCell ref="A1:O1"/>
    <mergeCell ref="A67:A68"/>
    <mergeCell ref="B3:B4"/>
    <mergeCell ref="A3:A4"/>
    <mergeCell ref="A13:A14"/>
    <mergeCell ref="A11:A12"/>
    <mergeCell ref="A9:A10"/>
    <mergeCell ref="A7:A8"/>
    <mergeCell ref="A5:A6"/>
    <mergeCell ref="A15:A16"/>
    <mergeCell ref="A17:A18"/>
    <mergeCell ref="A19:A20"/>
    <mergeCell ref="A21:A22"/>
    <mergeCell ref="A23:A24"/>
    <mergeCell ref="A25:A26"/>
    <mergeCell ref="A27:A28"/>
  </mergeCells>
  <pageMargins left="0.25" right="0.25" top="0.75" bottom="0.75" header="0.3" footer="0.3"/>
  <pageSetup paperSize="8" fitToHeight="0" orientation="landscape" r:id="rId1"/>
  <headerFooter>
    <oddFooter>&amp;CCosommation éclairage public 2022</oddFooter>
  </headerFooter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Synthèse</vt:lpstr>
      <vt:lpstr>2020</vt:lpstr>
      <vt:lpstr>2021</vt:lpstr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Laurence GUIARD</dc:creator>
  <cp:lastModifiedBy>Charlotte SAULNERON</cp:lastModifiedBy>
  <cp:lastPrinted>2023-03-09T15:53:35Z</cp:lastPrinted>
  <dcterms:created xsi:type="dcterms:W3CDTF">2022-08-22T09:30:08Z</dcterms:created>
  <dcterms:modified xsi:type="dcterms:W3CDTF">2023-03-09T17:17:24Z</dcterms:modified>
</cp:coreProperties>
</file>