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GS\Documents\5_Instances\Commissions\Commission Eau et assanissement\"/>
    </mc:Choice>
  </mc:AlternateContent>
  <xr:revisionPtr revIDLastSave="0" documentId="13_ncr:1_{12C56511-0A50-4C8F-A71A-883361EFA701}" xr6:coauthVersionLast="47" xr6:coauthVersionMax="47" xr10:uidLastSave="{00000000-0000-0000-0000-000000000000}"/>
  <bookViews>
    <workbookView xWindow="-108" yWindow="-108" windowWidth="23256" windowHeight="12576" tabRatio="731" xr2:uid="{00000000-000D-0000-FFFF-FFFF00000000}"/>
  </bookViews>
  <sheets>
    <sheet name="Eau &amp; Assainissement" sheetId="8" r:id="rId1"/>
    <sheet name="Fonctionnement" sheetId="2" r:id="rId2"/>
    <sheet name="Fonct. Dép." sheetId="1" r:id="rId3"/>
    <sheet name="Fonct. Rec." sheetId="3" r:id="rId4"/>
    <sheet name="Investissement" sheetId="4" r:id="rId5"/>
    <sheet name="Inv. Dép." sheetId="5" r:id="rId6"/>
    <sheet name="Inv. Rec.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6" i="3" l="1"/>
  <c r="Z36" i="3"/>
  <c r="Y36" i="3"/>
  <c r="X36" i="3"/>
  <c r="W36" i="3"/>
  <c r="V36" i="3"/>
  <c r="U36" i="3"/>
  <c r="T36" i="3"/>
  <c r="S36" i="3"/>
  <c r="R36" i="3"/>
  <c r="Q36" i="3"/>
  <c r="AA34" i="3"/>
  <c r="Z34" i="3"/>
  <c r="Y34" i="3"/>
  <c r="X34" i="3"/>
  <c r="W34" i="3"/>
  <c r="V34" i="3"/>
  <c r="U34" i="3"/>
  <c r="T34" i="3"/>
  <c r="S34" i="3"/>
  <c r="R34" i="3"/>
  <c r="Q34" i="3"/>
  <c r="AA32" i="3"/>
  <c r="Z32" i="3"/>
  <c r="Y32" i="3"/>
  <c r="X32" i="3"/>
  <c r="W32" i="3"/>
  <c r="V32" i="3"/>
  <c r="U32" i="3"/>
  <c r="T32" i="3"/>
  <c r="S32" i="3"/>
  <c r="R32" i="3"/>
  <c r="Q32" i="3"/>
  <c r="AA31" i="3"/>
  <c r="Z31" i="3"/>
  <c r="Y31" i="3"/>
  <c r="X31" i="3"/>
  <c r="W31" i="3"/>
  <c r="V31" i="3"/>
  <c r="U31" i="3"/>
  <c r="T31" i="3"/>
  <c r="S31" i="3"/>
  <c r="R31" i="3"/>
  <c r="Q31" i="3"/>
  <c r="AA29" i="3"/>
  <c r="Z29" i="3"/>
  <c r="Y29" i="3"/>
  <c r="X29" i="3"/>
  <c r="W29" i="3"/>
  <c r="V29" i="3"/>
  <c r="U29" i="3"/>
  <c r="T29" i="3"/>
  <c r="S29" i="3"/>
  <c r="R29" i="3"/>
  <c r="Q29" i="3"/>
  <c r="AA27" i="3"/>
  <c r="Z27" i="3"/>
  <c r="Y27" i="3"/>
  <c r="X27" i="3"/>
  <c r="W27" i="3"/>
  <c r="V27" i="3"/>
  <c r="U27" i="3"/>
  <c r="T27" i="3"/>
  <c r="S27" i="3"/>
  <c r="R27" i="3"/>
  <c r="Q27" i="3"/>
  <c r="AA25" i="3"/>
  <c r="Z25" i="3"/>
  <c r="Y25" i="3"/>
  <c r="X25" i="3"/>
  <c r="W25" i="3"/>
  <c r="V25" i="3"/>
  <c r="U25" i="3"/>
  <c r="T25" i="3"/>
  <c r="S25" i="3"/>
  <c r="R25" i="3"/>
  <c r="Q25" i="3"/>
  <c r="AA23" i="3"/>
  <c r="Z23" i="3"/>
  <c r="Y23" i="3"/>
  <c r="X23" i="3"/>
  <c r="W23" i="3"/>
  <c r="V23" i="3"/>
  <c r="U23" i="3"/>
  <c r="T23" i="3"/>
  <c r="S23" i="3"/>
  <c r="R23" i="3"/>
  <c r="Q23" i="3"/>
  <c r="AA22" i="3"/>
  <c r="Z22" i="3"/>
  <c r="Y22" i="3"/>
  <c r="X22" i="3"/>
  <c r="W22" i="3"/>
  <c r="V22" i="3"/>
  <c r="U22" i="3"/>
  <c r="T22" i="3"/>
  <c r="S22" i="3"/>
  <c r="R22" i="3"/>
  <c r="Q22" i="3"/>
  <c r="AA20" i="3"/>
  <c r="Z20" i="3"/>
  <c r="Y20" i="3"/>
  <c r="X20" i="3"/>
  <c r="W20" i="3"/>
  <c r="V20" i="3"/>
  <c r="U20" i="3"/>
  <c r="T20" i="3"/>
  <c r="S20" i="3"/>
  <c r="R20" i="3"/>
  <c r="Q20" i="3"/>
  <c r="AA19" i="3"/>
  <c r="Z19" i="3"/>
  <c r="Y19" i="3"/>
  <c r="X19" i="3"/>
  <c r="W19" i="3"/>
  <c r="V19" i="3"/>
  <c r="U19" i="3"/>
  <c r="T19" i="3"/>
  <c r="S19" i="3"/>
  <c r="R19" i="3"/>
  <c r="Q19" i="3"/>
  <c r="AA18" i="3"/>
  <c r="Z18" i="3"/>
  <c r="Y18" i="3"/>
  <c r="X18" i="3"/>
  <c r="W18" i="3"/>
  <c r="V18" i="3"/>
  <c r="U18" i="3"/>
  <c r="T18" i="3"/>
  <c r="S18" i="3"/>
  <c r="R18" i="3"/>
  <c r="Q18" i="3"/>
  <c r="AA17" i="3"/>
  <c r="Z17" i="3"/>
  <c r="Y17" i="3"/>
  <c r="X17" i="3"/>
  <c r="W17" i="3"/>
  <c r="V17" i="3"/>
  <c r="U17" i="3"/>
  <c r="T17" i="3"/>
  <c r="S17" i="3"/>
  <c r="R17" i="3"/>
  <c r="Q17" i="3"/>
  <c r="AA15" i="3"/>
  <c r="Z15" i="3"/>
  <c r="Y15" i="3"/>
  <c r="X15" i="3"/>
  <c r="W15" i="3"/>
  <c r="V15" i="3"/>
  <c r="U15" i="3"/>
  <c r="T15" i="3"/>
  <c r="S15" i="3"/>
  <c r="R15" i="3"/>
  <c r="Q15" i="3"/>
  <c r="AA14" i="3"/>
  <c r="Z14" i="3"/>
  <c r="Y14" i="3"/>
  <c r="X14" i="3"/>
  <c r="W14" i="3"/>
  <c r="V14" i="3"/>
  <c r="U14" i="3"/>
  <c r="T14" i="3"/>
  <c r="S14" i="3"/>
  <c r="R14" i="3"/>
  <c r="Q14" i="3"/>
  <c r="AA13" i="3"/>
  <c r="Z13" i="3"/>
  <c r="Y13" i="3"/>
  <c r="X13" i="3"/>
  <c r="W13" i="3"/>
  <c r="V13" i="3"/>
  <c r="U13" i="3"/>
  <c r="T13" i="3"/>
  <c r="S13" i="3"/>
  <c r="R13" i="3"/>
  <c r="Q13" i="3"/>
  <c r="AA11" i="3"/>
  <c r="AA10" i="3"/>
  <c r="AA9" i="3"/>
  <c r="AA8" i="3"/>
  <c r="AA7" i="3"/>
  <c r="AA6" i="3"/>
  <c r="Z5" i="3"/>
  <c r="Y5" i="3"/>
  <c r="X5" i="3"/>
  <c r="W5" i="3"/>
  <c r="V5" i="3"/>
  <c r="U5" i="3"/>
  <c r="T5" i="3"/>
  <c r="S5" i="3"/>
  <c r="R5" i="3"/>
  <c r="Q5" i="3"/>
  <c r="Z11" i="3"/>
  <c r="Y11" i="3"/>
  <c r="X11" i="3"/>
  <c r="W11" i="3"/>
  <c r="V11" i="3"/>
  <c r="U11" i="3"/>
  <c r="T11" i="3"/>
  <c r="S11" i="3"/>
  <c r="R11" i="3"/>
  <c r="Z10" i="3"/>
  <c r="Y10" i="3"/>
  <c r="X10" i="3"/>
  <c r="W10" i="3"/>
  <c r="V10" i="3"/>
  <c r="U10" i="3"/>
  <c r="T10" i="3"/>
  <c r="S10" i="3"/>
  <c r="R10" i="3"/>
  <c r="Z9" i="3"/>
  <c r="Y9" i="3"/>
  <c r="X9" i="3"/>
  <c r="W9" i="3"/>
  <c r="V9" i="3"/>
  <c r="U9" i="3"/>
  <c r="T9" i="3"/>
  <c r="S9" i="3"/>
  <c r="R9" i="3"/>
  <c r="Z8" i="3"/>
  <c r="Y8" i="3"/>
  <c r="X8" i="3"/>
  <c r="W8" i="3"/>
  <c r="V8" i="3"/>
  <c r="U8" i="3"/>
  <c r="T8" i="3"/>
  <c r="S8" i="3"/>
  <c r="R8" i="3"/>
  <c r="Z7" i="3"/>
  <c r="Y7" i="3"/>
  <c r="X7" i="3"/>
  <c r="W7" i="3"/>
  <c r="V7" i="3"/>
  <c r="U7" i="3"/>
  <c r="T7" i="3"/>
  <c r="S7" i="3"/>
  <c r="R7" i="3"/>
  <c r="Z6" i="3"/>
  <c r="Y6" i="3"/>
  <c r="X6" i="3"/>
  <c r="W6" i="3"/>
  <c r="V6" i="3"/>
  <c r="U6" i="3"/>
  <c r="T6" i="3"/>
  <c r="S6" i="3"/>
  <c r="R6" i="3"/>
  <c r="Q11" i="3"/>
  <c r="Q10" i="3"/>
  <c r="Q9" i="3"/>
  <c r="Q8" i="3"/>
  <c r="Q7" i="3"/>
  <c r="Q6" i="3"/>
  <c r="Z31" i="8" l="1"/>
  <c r="Y31" i="8"/>
  <c r="X31" i="8"/>
  <c r="W31" i="8"/>
  <c r="V31" i="8"/>
  <c r="U31" i="8"/>
  <c r="T31" i="8"/>
  <c r="S31" i="8"/>
  <c r="R31" i="8"/>
  <c r="Q31" i="8"/>
  <c r="P31" i="8"/>
  <c r="Z24" i="8"/>
  <c r="Y24" i="8"/>
  <c r="X24" i="8"/>
  <c r="W24" i="8"/>
  <c r="V24" i="8"/>
  <c r="U24" i="8"/>
  <c r="T24" i="8"/>
  <c r="S24" i="8"/>
  <c r="R24" i="8"/>
  <c r="Q24" i="8"/>
  <c r="P24" i="8"/>
  <c r="Z23" i="8"/>
  <c r="Y23" i="8"/>
  <c r="X23" i="8"/>
  <c r="W23" i="8"/>
  <c r="V23" i="8"/>
  <c r="U23" i="8"/>
  <c r="T23" i="8"/>
  <c r="S23" i="8"/>
  <c r="R23" i="8"/>
  <c r="Q23" i="8"/>
  <c r="P23" i="8"/>
  <c r="Z22" i="8"/>
  <c r="Y22" i="8"/>
  <c r="X22" i="8"/>
  <c r="W22" i="8"/>
  <c r="V22" i="8"/>
  <c r="U22" i="8"/>
  <c r="T22" i="8"/>
  <c r="S22" i="8"/>
  <c r="R22" i="8"/>
  <c r="Q22" i="8"/>
  <c r="P22" i="8"/>
  <c r="Z17" i="8"/>
  <c r="Y17" i="8"/>
  <c r="X17" i="8"/>
  <c r="W17" i="8"/>
  <c r="V17" i="8"/>
  <c r="U17" i="8"/>
  <c r="T17" i="8"/>
  <c r="S17" i="8"/>
  <c r="R17" i="8"/>
  <c r="Q17" i="8"/>
  <c r="P17" i="8"/>
  <c r="Z15" i="8"/>
  <c r="Y15" i="8"/>
  <c r="X15" i="8"/>
  <c r="W15" i="8"/>
  <c r="V15" i="8"/>
  <c r="U15" i="8"/>
  <c r="T15" i="8"/>
  <c r="S15" i="8"/>
  <c r="R15" i="8"/>
  <c r="Q15" i="8"/>
  <c r="P15" i="8"/>
  <c r="Z14" i="8"/>
  <c r="Y14" i="8"/>
  <c r="X14" i="8"/>
  <c r="W14" i="8"/>
  <c r="V14" i="8"/>
  <c r="U14" i="8"/>
  <c r="T14" i="8"/>
  <c r="S14" i="8"/>
  <c r="R14" i="8"/>
  <c r="Q14" i="8"/>
  <c r="P14" i="8"/>
  <c r="Z13" i="8"/>
  <c r="Y13" i="8"/>
  <c r="X13" i="8"/>
  <c r="W13" i="8"/>
  <c r="V13" i="8"/>
  <c r="U13" i="8"/>
  <c r="T13" i="8"/>
  <c r="S13" i="8"/>
  <c r="R13" i="8"/>
  <c r="Q13" i="8"/>
  <c r="P13" i="8"/>
  <c r="Z7" i="8"/>
  <c r="Z6" i="8"/>
  <c r="Z5" i="8"/>
  <c r="Y7" i="8"/>
  <c r="X7" i="8"/>
  <c r="W7" i="8"/>
  <c r="V7" i="8"/>
  <c r="U7" i="8"/>
  <c r="T7" i="8"/>
  <c r="S7" i="8"/>
  <c r="R7" i="8"/>
  <c r="Q7" i="8"/>
  <c r="Y6" i="8"/>
  <c r="X6" i="8"/>
  <c r="W6" i="8"/>
  <c r="V6" i="8"/>
  <c r="U6" i="8"/>
  <c r="T6" i="8"/>
  <c r="S6" i="8"/>
  <c r="R6" i="8"/>
  <c r="Q6" i="8"/>
  <c r="Y5" i="8"/>
  <c r="X5" i="8"/>
  <c r="W5" i="8"/>
  <c r="V5" i="8"/>
  <c r="U5" i="8"/>
  <c r="T5" i="8"/>
  <c r="S5" i="8"/>
  <c r="R5" i="8"/>
  <c r="Q5" i="8"/>
  <c r="P7" i="8"/>
  <c r="P6" i="8"/>
  <c r="P5" i="8"/>
  <c r="L6" i="8"/>
  <c r="L5" i="8" s="1"/>
  <c r="L7" i="8" s="1"/>
  <c r="L22" i="8" s="1"/>
  <c r="K6" i="8"/>
  <c r="K5" i="8" s="1"/>
  <c r="K7" i="8" s="1"/>
  <c r="K22" i="8" s="1"/>
  <c r="J6" i="8"/>
  <c r="J5" i="8" s="1"/>
  <c r="J7" i="8" s="1"/>
  <c r="J22" i="8" s="1"/>
  <c r="I6" i="8"/>
  <c r="I5" i="8" s="1"/>
  <c r="I7" i="8" s="1"/>
  <c r="I22" i="8" s="1"/>
  <c r="H6" i="8"/>
  <c r="H5" i="8" s="1"/>
  <c r="H7" i="8" s="1"/>
  <c r="G6" i="8"/>
  <c r="G5" i="8" s="1"/>
  <c r="G7" i="8" s="1"/>
  <c r="G22" i="8" s="1"/>
  <c r="F6" i="8"/>
  <c r="F5" i="8" s="1"/>
  <c r="F7" i="8" s="1"/>
  <c r="F22" i="8" s="1"/>
  <c r="E6" i="8"/>
  <c r="E5" i="8" s="1"/>
  <c r="E7" i="8" s="1"/>
  <c r="E22" i="8" s="1"/>
  <c r="D6" i="8"/>
  <c r="D5" i="8" s="1"/>
  <c r="D7" i="8" s="1"/>
  <c r="D22" i="8" s="1"/>
  <c r="C6" i="8"/>
  <c r="C5" i="8" s="1"/>
  <c r="C7" i="8" s="1"/>
  <c r="M6" i="8"/>
  <c r="M5" i="8" s="1"/>
  <c r="M7" i="8" s="1"/>
  <c r="M22" i="8" s="1"/>
  <c r="M17" i="8"/>
  <c r="L17" i="8"/>
  <c r="K17" i="8"/>
  <c r="J17" i="8"/>
  <c r="I17" i="8"/>
  <c r="H17" i="8"/>
  <c r="G17" i="8"/>
  <c r="F17" i="8"/>
  <c r="E17" i="8"/>
  <c r="D17" i="8"/>
  <c r="M14" i="8"/>
  <c r="M13" i="8" s="1"/>
  <c r="M15" i="8" s="1"/>
  <c r="L14" i="8"/>
  <c r="L13" i="8" s="1"/>
  <c r="L15" i="8" s="1"/>
  <c r="L23" i="8" s="1"/>
  <c r="K14" i="8"/>
  <c r="K13" i="8" s="1"/>
  <c r="K15" i="8" s="1"/>
  <c r="K23" i="8" s="1"/>
  <c r="J14" i="8"/>
  <c r="J13" i="8" s="1"/>
  <c r="J15" i="8" s="1"/>
  <c r="J23" i="8" s="1"/>
  <c r="I14" i="8"/>
  <c r="I13" i="8" s="1"/>
  <c r="I15" i="8" s="1"/>
  <c r="I23" i="8" s="1"/>
  <c r="H14" i="8"/>
  <c r="H13" i="8" s="1"/>
  <c r="H15" i="8" s="1"/>
  <c r="H23" i="8" s="1"/>
  <c r="G14" i="8"/>
  <c r="G13" i="8" s="1"/>
  <c r="G15" i="8" s="1"/>
  <c r="G23" i="8" s="1"/>
  <c r="F14" i="8"/>
  <c r="F13" i="8" s="1"/>
  <c r="F15" i="8" s="1"/>
  <c r="E14" i="8"/>
  <c r="E13" i="8" s="1"/>
  <c r="E15" i="8" s="1"/>
  <c r="D14" i="8"/>
  <c r="D13" i="8" s="1"/>
  <c r="D15" i="8" s="1"/>
  <c r="D23" i="8" s="1"/>
  <c r="C17" i="8"/>
  <c r="C14" i="8"/>
  <c r="C13" i="8" s="1"/>
  <c r="C15" i="8" s="1"/>
  <c r="C23" i="8" s="1"/>
  <c r="Z24" i="4"/>
  <c r="Y24" i="4"/>
  <c r="X24" i="4"/>
  <c r="W24" i="4"/>
  <c r="V24" i="4"/>
  <c r="U24" i="4"/>
  <c r="T24" i="4"/>
  <c r="S24" i="4"/>
  <c r="R24" i="4"/>
  <c r="Q24" i="4"/>
  <c r="P24" i="4"/>
  <c r="Z13" i="4"/>
  <c r="Y13" i="4"/>
  <c r="X13" i="4"/>
  <c r="W13" i="4"/>
  <c r="V13" i="4"/>
  <c r="U13" i="4"/>
  <c r="T13" i="4"/>
  <c r="S13" i="4"/>
  <c r="R13" i="4"/>
  <c r="Q13" i="4"/>
  <c r="P13" i="4"/>
  <c r="Q9" i="4"/>
  <c r="Z11" i="4"/>
  <c r="Y11" i="4"/>
  <c r="X11" i="4"/>
  <c r="W11" i="4"/>
  <c r="V11" i="4"/>
  <c r="U11" i="4"/>
  <c r="T11" i="4"/>
  <c r="S11" i="4"/>
  <c r="R11" i="4"/>
  <c r="Q11" i="4"/>
  <c r="Z10" i="4"/>
  <c r="Y10" i="4"/>
  <c r="X10" i="4"/>
  <c r="W10" i="4"/>
  <c r="V10" i="4"/>
  <c r="U10" i="4"/>
  <c r="T10" i="4"/>
  <c r="S10" i="4"/>
  <c r="R10" i="4"/>
  <c r="Q10" i="4"/>
  <c r="Z9" i="4"/>
  <c r="Y9" i="4"/>
  <c r="X9" i="4"/>
  <c r="W9" i="4"/>
  <c r="V9" i="4"/>
  <c r="U9" i="4"/>
  <c r="T9" i="4"/>
  <c r="S9" i="4"/>
  <c r="R9" i="4"/>
  <c r="Z8" i="4"/>
  <c r="Y8" i="4"/>
  <c r="X8" i="4"/>
  <c r="W8" i="4"/>
  <c r="V8" i="4"/>
  <c r="U8" i="4"/>
  <c r="T8" i="4"/>
  <c r="S8" i="4"/>
  <c r="R8" i="4"/>
  <c r="Q8" i="4"/>
  <c r="Z7" i="4"/>
  <c r="Y7" i="4"/>
  <c r="X7" i="4"/>
  <c r="W7" i="4"/>
  <c r="V7" i="4"/>
  <c r="U7" i="4"/>
  <c r="T7" i="4"/>
  <c r="S7" i="4"/>
  <c r="R7" i="4"/>
  <c r="Q7" i="4"/>
  <c r="Z6" i="4"/>
  <c r="Y6" i="4"/>
  <c r="X6" i="4"/>
  <c r="W6" i="4"/>
  <c r="V6" i="4"/>
  <c r="U6" i="4"/>
  <c r="T6" i="4"/>
  <c r="S6" i="4"/>
  <c r="R6" i="4"/>
  <c r="Q6" i="4"/>
  <c r="Z5" i="4"/>
  <c r="Y5" i="4"/>
  <c r="X5" i="4"/>
  <c r="W5" i="4"/>
  <c r="V5" i="4"/>
  <c r="U5" i="4"/>
  <c r="T5" i="4"/>
  <c r="S5" i="4"/>
  <c r="R5" i="4"/>
  <c r="Q5" i="4"/>
  <c r="P11" i="4"/>
  <c r="P10" i="4"/>
  <c r="P9" i="4"/>
  <c r="P8" i="4"/>
  <c r="P7" i="4"/>
  <c r="P6" i="4"/>
  <c r="P5" i="4"/>
  <c r="M22" i="4"/>
  <c r="Z22" i="4" s="1"/>
  <c r="L22" i="4"/>
  <c r="E22" i="4"/>
  <c r="H20" i="4"/>
  <c r="T20" i="4" s="1"/>
  <c r="G20" i="4"/>
  <c r="S20" i="4" s="1"/>
  <c r="M18" i="4"/>
  <c r="Z18" i="4" s="1"/>
  <c r="L18" i="4"/>
  <c r="Y18" i="4" s="1"/>
  <c r="K18" i="4"/>
  <c r="D18" i="4"/>
  <c r="M11" i="4"/>
  <c r="L11" i="4"/>
  <c r="K11" i="4"/>
  <c r="J11" i="4"/>
  <c r="I11" i="4"/>
  <c r="H11" i="4"/>
  <c r="G11" i="4"/>
  <c r="F11" i="4"/>
  <c r="E11" i="4"/>
  <c r="D11" i="4"/>
  <c r="M10" i="4"/>
  <c r="L10" i="4"/>
  <c r="K10" i="4"/>
  <c r="J10" i="4"/>
  <c r="I10" i="4"/>
  <c r="H10" i="4"/>
  <c r="G10" i="4"/>
  <c r="F10" i="4"/>
  <c r="E10" i="4"/>
  <c r="D10" i="4"/>
  <c r="M9" i="4"/>
  <c r="L9" i="4"/>
  <c r="K9" i="4"/>
  <c r="J9" i="4"/>
  <c r="I9" i="4"/>
  <c r="H9" i="4"/>
  <c r="G9" i="4"/>
  <c r="F9" i="4"/>
  <c r="E9" i="4"/>
  <c r="D9" i="4"/>
  <c r="M8" i="4"/>
  <c r="L8" i="4"/>
  <c r="K8" i="4"/>
  <c r="J8" i="4"/>
  <c r="I8" i="4"/>
  <c r="H8" i="4"/>
  <c r="G8" i="4"/>
  <c r="F8" i="4"/>
  <c r="E8" i="4"/>
  <c r="D8" i="4"/>
  <c r="M7" i="4"/>
  <c r="L7" i="4"/>
  <c r="K7" i="4"/>
  <c r="J7" i="4"/>
  <c r="I7" i="4"/>
  <c r="H7" i="4"/>
  <c r="G7" i="4"/>
  <c r="F7" i="4"/>
  <c r="E7" i="4"/>
  <c r="D7" i="4"/>
  <c r="M6" i="4"/>
  <c r="L6" i="4"/>
  <c r="K6" i="4"/>
  <c r="J6" i="4"/>
  <c r="I6" i="4"/>
  <c r="H6" i="4"/>
  <c r="G6" i="4"/>
  <c r="F6" i="4"/>
  <c r="E6" i="4"/>
  <c r="D6" i="4"/>
  <c r="M5" i="4"/>
  <c r="L5" i="4"/>
  <c r="K5" i="4"/>
  <c r="J5" i="4"/>
  <c r="I5" i="4"/>
  <c r="H5" i="4"/>
  <c r="G5" i="4"/>
  <c r="F5" i="4"/>
  <c r="E5" i="4"/>
  <c r="D5" i="4"/>
  <c r="C11" i="4"/>
  <c r="C10" i="4"/>
  <c r="C9" i="4"/>
  <c r="C8" i="4"/>
  <c r="C7" i="4"/>
  <c r="C6" i="4"/>
  <c r="C5" i="4"/>
  <c r="AA14" i="6"/>
  <c r="Z14" i="6"/>
  <c r="Y14" i="6"/>
  <c r="X14" i="6"/>
  <c r="W14" i="6"/>
  <c r="V14" i="6"/>
  <c r="U14" i="6"/>
  <c r="T14" i="6"/>
  <c r="S14" i="6"/>
  <c r="R14" i="6"/>
  <c r="Q14" i="6"/>
  <c r="AA34" i="6"/>
  <c r="Z34" i="6"/>
  <c r="Y34" i="6"/>
  <c r="X34" i="6"/>
  <c r="W34" i="6"/>
  <c r="V34" i="6"/>
  <c r="U34" i="6"/>
  <c r="T34" i="6"/>
  <c r="S34" i="6"/>
  <c r="R34" i="6"/>
  <c r="Q34" i="6"/>
  <c r="AA30" i="6"/>
  <c r="Z30" i="6"/>
  <c r="Y30" i="6"/>
  <c r="X30" i="6"/>
  <c r="W30" i="6"/>
  <c r="V30" i="6"/>
  <c r="U30" i="6"/>
  <c r="T30" i="6"/>
  <c r="S30" i="6"/>
  <c r="R30" i="6"/>
  <c r="Q30" i="6"/>
  <c r="AA28" i="6"/>
  <c r="Z28" i="6"/>
  <c r="Y28" i="6"/>
  <c r="X28" i="6"/>
  <c r="W28" i="6"/>
  <c r="V28" i="6"/>
  <c r="U28" i="6"/>
  <c r="T28" i="6"/>
  <c r="S28" i="6"/>
  <c r="R28" i="6"/>
  <c r="Q28" i="6"/>
  <c r="R27" i="6"/>
  <c r="Z25" i="6"/>
  <c r="Y25" i="6"/>
  <c r="X25" i="6"/>
  <c r="W25" i="6"/>
  <c r="AA24" i="6"/>
  <c r="Z24" i="6"/>
  <c r="Y24" i="6"/>
  <c r="X24" i="6"/>
  <c r="W24" i="6"/>
  <c r="V24" i="6"/>
  <c r="U24" i="6"/>
  <c r="T24" i="6"/>
  <c r="S24" i="6"/>
  <c r="R24" i="6"/>
  <c r="Q24" i="6"/>
  <c r="AA23" i="6"/>
  <c r="Z23" i="6"/>
  <c r="Y23" i="6"/>
  <c r="X23" i="6"/>
  <c r="W23" i="6"/>
  <c r="V23" i="6"/>
  <c r="U23" i="6"/>
  <c r="T23" i="6"/>
  <c r="S23" i="6"/>
  <c r="R23" i="6"/>
  <c r="Q23" i="6"/>
  <c r="AA22" i="6"/>
  <c r="Z22" i="6"/>
  <c r="Y22" i="6"/>
  <c r="X22" i="6"/>
  <c r="W22" i="6"/>
  <c r="V22" i="6"/>
  <c r="U22" i="6"/>
  <c r="T22" i="6"/>
  <c r="S22" i="6"/>
  <c r="R22" i="6"/>
  <c r="Q22" i="6"/>
  <c r="AA17" i="6"/>
  <c r="Z17" i="6"/>
  <c r="Y17" i="6"/>
  <c r="X17" i="6"/>
  <c r="W17" i="6"/>
  <c r="V17" i="6"/>
  <c r="U17" i="6"/>
  <c r="T17" i="6"/>
  <c r="S17" i="6"/>
  <c r="R17" i="6"/>
  <c r="Q17" i="6"/>
  <c r="AA13" i="6"/>
  <c r="Z13" i="6"/>
  <c r="Y13" i="6"/>
  <c r="X13" i="6"/>
  <c r="W13" i="6"/>
  <c r="V13" i="6"/>
  <c r="U13" i="6"/>
  <c r="T13" i="6"/>
  <c r="S13" i="6"/>
  <c r="R13" i="6"/>
  <c r="Q13" i="6"/>
  <c r="Z12" i="6"/>
  <c r="Y12" i="6"/>
  <c r="X12" i="6"/>
  <c r="R12" i="6"/>
  <c r="Q12" i="6"/>
  <c r="AA10" i="6"/>
  <c r="Z10" i="6"/>
  <c r="Y10" i="6"/>
  <c r="X10" i="6"/>
  <c r="W10" i="6"/>
  <c r="V10" i="6"/>
  <c r="U10" i="6"/>
  <c r="T10" i="6"/>
  <c r="S10" i="6"/>
  <c r="R10" i="6"/>
  <c r="Q10" i="6"/>
  <c r="AA7" i="6"/>
  <c r="AA6" i="6"/>
  <c r="Z7" i="6"/>
  <c r="Y7" i="6"/>
  <c r="X7" i="6"/>
  <c r="W7" i="6"/>
  <c r="V7" i="6"/>
  <c r="U7" i="6"/>
  <c r="T7" i="6"/>
  <c r="S7" i="6"/>
  <c r="R7" i="6"/>
  <c r="Q7" i="6"/>
  <c r="Z6" i="6"/>
  <c r="Y6" i="6"/>
  <c r="X6" i="6"/>
  <c r="W6" i="6"/>
  <c r="V6" i="6"/>
  <c r="U6" i="6"/>
  <c r="T6" i="6"/>
  <c r="S6" i="6"/>
  <c r="Q5" i="6"/>
  <c r="D25" i="6"/>
  <c r="D21" i="6" s="1"/>
  <c r="C22" i="4" s="1"/>
  <c r="E25" i="6"/>
  <c r="E21" i="6" s="1"/>
  <c r="Q21" i="6" s="1"/>
  <c r="E6" i="6"/>
  <c r="R6" i="6" s="1"/>
  <c r="F25" i="6"/>
  <c r="F21" i="6" s="1"/>
  <c r="R21" i="6" s="1"/>
  <c r="G25" i="6"/>
  <c r="S25" i="6" s="1"/>
  <c r="N12" i="6"/>
  <c r="M20" i="4" s="1"/>
  <c r="M12" i="6"/>
  <c r="L20" i="4" s="1"/>
  <c r="L12" i="6"/>
  <c r="K20" i="4" s="1"/>
  <c r="K12" i="6"/>
  <c r="W12" i="6" s="1"/>
  <c r="J12" i="6"/>
  <c r="V12" i="6" s="1"/>
  <c r="I12" i="6"/>
  <c r="U12" i="6" s="1"/>
  <c r="H12" i="6"/>
  <c r="T12" i="6" s="1"/>
  <c r="G12" i="6"/>
  <c r="F20" i="4" s="1"/>
  <c r="F12" i="6"/>
  <c r="E20" i="4" s="1"/>
  <c r="Q20" i="4" s="1"/>
  <c r="E12" i="6"/>
  <c r="D20" i="4" s="1"/>
  <c r="D12" i="6"/>
  <c r="C20" i="4" s="1"/>
  <c r="H25" i="6"/>
  <c r="H21" i="6" s="1"/>
  <c r="T21" i="6" s="1"/>
  <c r="I25" i="6"/>
  <c r="I21" i="6" s="1"/>
  <c r="H22" i="4" s="1"/>
  <c r="M5" i="6"/>
  <c r="L5" i="6"/>
  <c r="K5" i="6"/>
  <c r="J18" i="4" s="1"/>
  <c r="J5" i="6"/>
  <c r="I18" i="4" s="1"/>
  <c r="U18" i="4" s="1"/>
  <c r="I5" i="6"/>
  <c r="H18" i="4" s="1"/>
  <c r="H5" i="6"/>
  <c r="G18" i="4" s="1"/>
  <c r="S18" i="4" s="1"/>
  <c r="G5" i="6"/>
  <c r="F18" i="4" s="1"/>
  <c r="F5" i="6"/>
  <c r="S5" i="6" s="1"/>
  <c r="E5" i="6"/>
  <c r="R5" i="6" s="1"/>
  <c r="D5" i="6"/>
  <c r="C18" i="4" s="1"/>
  <c r="N5" i="6"/>
  <c r="M27" i="6"/>
  <c r="L23" i="4" s="1"/>
  <c r="M21" i="6"/>
  <c r="Y21" i="6" s="1"/>
  <c r="L21" i="6"/>
  <c r="K22" i="4" s="1"/>
  <c r="W22" i="4" s="1"/>
  <c r="K21" i="6"/>
  <c r="J22" i="4" s="1"/>
  <c r="J21" i="6"/>
  <c r="V21" i="6" s="1"/>
  <c r="G21" i="6"/>
  <c r="S21" i="6" s="1"/>
  <c r="N21" i="6"/>
  <c r="AA21" i="6" s="1"/>
  <c r="AA42" i="5"/>
  <c r="Z42" i="5"/>
  <c r="Y42" i="5"/>
  <c r="X42" i="5"/>
  <c r="W42" i="5"/>
  <c r="V42" i="5"/>
  <c r="U42" i="5"/>
  <c r="T42" i="5"/>
  <c r="S42" i="5"/>
  <c r="R42" i="5"/>
  <c r="Q42" i="5"/>
  <c r="AA40" i="5"/>
  <c r="Z40" i="5"/>
  <c r="Y40" i="5"/>
  <c r="X40" i="5"/>
  <c r="W40" i="5"/>
  <c r="V40" i="5"/>
  <c r="U40" i="5"/>
  <c r="T40" i="5"/>
  <c r="S40" i="5"/>
  <c r="R40" i="5"/>
  <c r="Q40" i="5"/>
  <c r="AA38" i="5"/>
  <c r="Z38" i="5"/>
  <c r="Y38" i="5"/>
  <c r="X38" i="5"/>
  <c r="W38" i="5"/>
  <c r="V38" i="5"/>
  <c r="U38" i="5"/>
  <c r="T38" i="5"/>
  <c r="S38" i="5"/>
  <c r="R38" i="5"/>
  <c r="Q38" i="5"/>
  <c r="AA37" i="5"/>
  <c r="Z37" i="5"/>
  <c r="Y37" i="5"/>
  <c r="X37" i="5"/>
  <c r="W37" i="5"/>
  <c r="V37" i="5"/>
  <c r="U37" i="5"/>
  <c r="T37" i="5"/>
  <c r="S37" i="5"/>
  <c r="R37" i="5"/>
  <c r="Q37" i="5"/>
  <c r="AA36" i="5"/>
  <c r="Z36" i="5"/>
  <c r="Y36" i="5"/>
  <c r="X36" i="5"/>
  <c r="W36" i="5"/>
  <c r="V36" i="5"/>
  <c r="U36" i="5"/>
  <c r="T36" i="5"/>
  <c r="S36" i="5"/>
  <c r="R36" i="5"/>
  <c r="Q36" i="5"/>
  <c r="AA35" i="5"/>
  <c r="Z35" i="5"/>
  <c r="Y35" i="5"/>
  <c r="X35" i="5"/>
  <c r="W35" i="5"/>
  <c r="V35" i="5"/>
  <c r="U35" i="5"/>
  <c r="T35" i="5"/>
  <c r="S35" i="5"/>
  <c r="R35" i="5"/>
  <c r="Q35" i="5"/>
  <c r="AA32" i="5"/>
  <c r="Z32" i="5"/>
  <c r="Y32" i="5"/>
  <c r="X32" i="5"/>
  <c r="W32" i="5"/>
  <c r="V32" i="5"/>
  <c r="U32" i="5"/>
  <c r="T32" i="5"/>
  <c r="S32" i="5"/>
  <c r="R32" i="5"/>
  <c r="Q32" i="5"/>
  <c r="AA29" i="5"/>
  <c r="Z29" i="5"/>
  <c r="Y29" i="5"/>
  <c r="X29" i="5"/>
  <c r="W29" i="5"/>
  <c r="V29" i="5"/>
  <c r="U29" i="5"/>
  <c r="T29" i="5"/>
  <c r="S29" i="5"/>
  <c r="R29" i="5"/>
  <c r="Q29" i="5"/>
  <c r="AA25" i="5"/>
  <c r="Z25" i="5"/>
  <c r="Y25" i="5"/>
  <c r="X25" i="5"/>
  <c r="W25" i="5"/>
  <c r="V25" i="5"/>
  <c r="U25" i="5"/>
  <c r="T25" i="5"/>
  <c r="S25" i="5"/>
  <c r="R25" i="5"/>
  <c r="Q25" i="5"/>
  <c r="AA27" i="5"/>
  <c r="Z27" i="5"/>
  <c r="Y27" i="5"/>
  <c r="X27" i="5"/>
  <c r="W27" i="5"/>
  <c r="V27" i="5"/>
  <c r="U27" i="5"/>
  <c r="T27" i="5"/>
  <c r="S27" i="5"/>
  <c r="R27" i="5"/>
  <c r="Q27" i="5"/>
  <c r="AA23" i="5"/>
  <c r="Z23" i="5"/>
  <c r="Y23" i="5"/>
  <c r="X23" i="5"/>
  <c r="W23" i="5"/>
  <c r="V23" i="5"/>
  <c r="U23" i="5"/>
  <c r="T23" i="5"/>
  <c r="S23" i="5"/>
  <c r="R23" i="5"/>
  <c r="Q23" i="5"/>
  <c r="AA22" i="5"/>
  <c r="Z22" i="5"/>
  <c r="Y22" i="5"/>
  <c r="X22" i="5"/>
  <c r="W22" i="5"/>
  <c r="V22" i="5"/>
  <c r="U22" i="5"/>
  <c r="T22" i="5"/>
  <c r="S22" i="5"/>
  <c r="R22" i="5"/>
  <c r="Q22" i="5"/>
  <c r="AA21" i="5"/>
  <c r="Z21" i="5"/>
  <c r="Y21" i="5"/>
  <c r="X21" i="5"/>
  <c r="W21" i="5"/>
  <c r="V21" i="5"/>
  <c r="U21" i="5"/>
  <c r="T21" i="5"/>
  <c r="S21" i="5"/>
  <c r="R21" i="5"/>
  <c r="Q21" i="5"/>
  <c r="AA18" i="5"/>
  <c r="Z18" i="5"/>
  <c r="Y18" i="5"/>
  <c r="X18" i="5"/>
  <c r="W18" i="5"/>
  <c r="V18" i="5"/>
  <c r="U18" i="5"/>
  <c r="T18" i="5"/>
  <c r="S18" i="5"/>
  <c r="R18" i="5"/>
  <c r="Q18" i="5"/>
  <c r="AA17" i="5"/>
  <c r="Z17" i="5"/>
  <c r="Y17" i="5"/>
  <c r="X17" i="5"/>
  <c r="W17" i="5"/>
  <c r="V17" i="5"/>
  <c r="U17" i="5"/>
  <c r="T17" i="5"/>
  <c r="S17" i="5"/>
  <c r="R17" i="5"/>
  <c r="Q17" i="5"/>
  <c r="AA16" i="5"/>
  <c r="Z16" i="5"/>
  <c r="Y16" i="5"/>
  <c r="X16" i="5"/>
  <c r="W16" i="5"/>
  <c r="V16" i="5"/>
  <c r="U16" i="5"/>
  <c r="T16" i="5"/>
  <c r="S16" i="5"/>
  <c r="R16" i="5"/>
  <c r="Q16" i="5"/>
  <c r="AA15" i="5"/>
  <c r="Z15" i="5"/>
  <c r="Y15" i="5"/>
  <c r="X15" i="5"/>
  <c r="W15" i="5"/>
  <c r="V15" i="5"/>
  <c r="U15" i="5"/>
  <c r="T15" i="5"/>
  <c r="S15" i="5"/>
  <c r="R15" i="5"/>
  <c r="Q15" i="5"/>
  <c r="AA14" i="5"/>
  <c r="Z14" i="5"/>
  <c r="Y14" i="5"/>
  <c r="X14" i="5"/>
  <c r="W14" i="5"/>
  <c r="V14" i="5"/>
  <c r="U14" i="5"/>
  <c r="T14" i="5"/>
  <c r="S14" i="5"/>
  <c r="R14" i="5"/>
  <c r="Q14" i="5"/>
  <c r="AA11" i="5"/>
  <c r="Z11" i="5"/>
  <c r="Y11" i="5"/>
  <c r="X11" i="5"/>
  <c r="W11" i="5"/>
  <c r="V11" i="5"/>
  <c r="U11" i="5"/>
  <c r="T11" i="5"/>
  <c r="S11" i="5"/>
  <c r="R11" i="5"/>
  <c r="Q11" i="5"/>
  <c r="AA8" i="5"/>
  <c r="AA7" i="5"/>
  <c r="AA6" i="5"/>
  <c r="Q8" i="5"/>
  <c r="Q7" i="5"/>
  <c r="Z8" i="5"/>
  <c r="Y8" i="5"/>
  <c r="X8" i="5"/>
  <c r="W8" i="5"/>
  <c r="V8" i="5"/>
  <c r="U8" i="5"/>
  <c r="T8" i="5"/>
  <c r="S8" i="5"/>
  <c r="R8" i="5"/>
  <c r="Z7" i="5"/>
  <c r="Y7" i="5"/>
  <c r="X7" i="5"/>
  <c r="W7" i="5"/>
  <c r="V7" i="5"/>
  <c r="U7" i="5"/>
  <c r="T7" i="5"/>
  <c r="S7" i="5"/>
  <c r="R7" i="5"/>
  <c r="Z6" i="5"/>
  <c r="Y6" i="5"/>
  <c r="X6" i="5"/>
  <c r="W6" i="5"/>
  <c r="V6" i="5"/>
  <c r="U6" i="5"/>
  <c r="T6" i="5"/>
  <c r="S6" i="5"/>
  <c r="R6" i="5"/>
  <c r="Q6" i="5"/>
  <c r="F27" i="6"/>
  <c r="E23" i="4" s="1"/>
  <c r="E27" i="6"/>
  <c r="F16" i="6"/>
  <c r="E21" i="4" s="1"/>
  <c r="E16" i="6"/>
  <c r="D21" i="4" s="1"/>
  <c r="F9" i="6"/>
  <c r="R9" i="6" s="1"/>
  <c r="E9" i="6"/>
  <c r="N34" i="5"/>
  <c r="M34" i="5"/>
  <c r="L34" i="5"/>
  <c r="K34" i="5"/>
  <c r="J34" i="5"/>
  <c r="I34" i="5"/>
  <c r="H34" i="5"/>
  <c r="G34" i="5"/>
  <c r="F34" i="5"/>
  <c r="S34" i="5" s="1"/>
  <c r="E34" i="5"/>
  <c r="R34" i="5" s="1"/>
  <c r="D34" i="5"/>
  <c r="N20" i="5"/>
  <c r="M20" i="5"/>
  <c r="L20" i="5"/>
  <c r="K20" i="5"/>
  <c r="J20" i="5"/>
  <c r="I20" i="5"/>
  <c r="H20" i="5"/>
  <c r="G20" i="5"/>
  <c r="F20" i="5"/>
  <c r="E20" i="5"/>
  <c r="R20" i="5" s="1"/>
  <c r="D20" i="5"/>
  <c r="N5" i="5"/>
  <c r="M5" i="5"/>
  <c r="L5" i="5"/>
  <c r="K5" i="5"/>
  <c r="J5" i="5"/>
  <c r="I5" i="5"/>
  <c r="H5" i="5"/>
  <c r="G5" i="5"/>
  <c r="F5" i="5"/>
  <c r="S5" i="5" s="1"/>
  <c r="E5" i="5"/>
  <c r="R5" i="5" s="1"/>
  <c r="D5" i="5"/>
  <c r="Q5" i="5" s="1"/>
  <c r="F31" i="5"/>
  <c r="E31" i="5"/>
  <c r="R31" i="5" s="1"/>
  <c r="S20" i="5"/>
  <c r="F13" i="5"/>
  <c r="S13" i="5" s="1"/>
  <c r="E13" i="5"/>
  <c r="R13" i="5" s="1"/>
  <c r="F10" i="5"/>
  <c r="S10" i="5" s="1"/>
  <c r="E10" i="5"/>
  <c r="R10" i="5" s="1"/>
  <c r="M24" i="2"/>
  <c r="M9" i="8" s="1"/>
  <c r="L24" i="2"/>
  <c r="L9" i="8" s="1"/>
  <c r="K24" i="2"/>
  <c r="K9" i="8" s="1"/>
  <c r="J24" i="2"/>
  <c r="V24" i="2" s="1"/>
  <c r="I24" i="2"/>
  <c r="U24" i="2" s="1"/>
  <c r="H24" i="2"/>
  <c r="T24" i="2" s="1"/>
  <c r="G24" i="2"/>
  <c r="G9" i="8" s="1"/>
  <c r="F24" i="2"/>
  <c r="F9" i="8" s="1"/>
  <c r="E24" i="2"/>
  <c r="E9" i="8" s="1"/>
  <c r="D24" i="2"/>
  <c r="D9" i="8" s="1"/>
  <c r="C24" i="2"/>
  <c r="C9" i="8" s="1"/>
  <c r="Y9" i="2"/>
  <c r="T7" i="2"/>
  <c r="M12" i="2"/>
  <c r="L12" i="2"/>
  <c r="X12" i="2" s="1"/>
  <c r="K12" i="2"/>
  <c r="J12" i="2"/>
  <c r="V12" i="2" s="1"/>
  <c r="I12" i="2"/>
  <c r="H12" i="2"/>
  <c r="T12" i="2" s="1"/>
  <c r="G12" i="2"/>
  <c r="S12" i="2" s="1"/>
  <c r="F12" i="2"/>
  <c r="E12" i="2"/>
  <c r="D12" i="2"/>
  <c r="M11" i="2"/>
  <c r="Y11" i="2" s="1"/>
  <c r="L11" i="2"/>
  <c r="X11" i="2" s="1"/>
  <c r="K11" i="2"/>
  <c r="W11" i="2" s="1"/>
  <c r="J11" i="2"/>
  <c r="V11" i="2" s="1"/>
  <c r="I11" i="2"/>
  <c r="U11" i="2" s="1"/>
  <c r="H11" i="2"/>
  <c r="G11" i="2"/>
  <c r="F11" i="2"/>
  <c r="R11" i="2" s="1"/>
  <c r="E11" i="2"/>
  <c r="Q11" i="2" s="1"/>
  <c r="D11" i="2"/>
  <c r="M10" i="2"/>
  <c r="Y10" i="2" s="1"/>
  <c r="L10" i="2"/>
  <c r="X10" i="2" s="1"/>
  <c r="K10" i="2"/>
  <c r="W10" i="2" s="1"/>
  <c r="J10" i="2"/>
  <c r="I10" i="2"/>
  <c r="H10" i="2"/>
  <c r="T10" i="2" s="1"/>
  <c r="G10" i="2"/>
  <c r="F10" i="2"/>
  <c r="R10" i="2" s="1"/>
  <c r="E10" i="2"/>
  <c r="Q10" i="2" s="1"/>
  <c r="D10" i="2"/>
  <c r="M9" i="2"/>
  <c r="L9" i="2"/>
  <c r="K9" i="2"/>
  <c r="J9" i="2"/>
  <c r="V9" i="2" s="1"/>
  <c r="I9" i="2"/>
  <c r="H9" i="2"/>
  <c r="T9" i="2" s="1"/>
  <c r="G9" i="2"/>
  <c r="S9" i="2" s="1"/>
  <c r="F9" i="2"/>
  <c r="R9" i="2" s="1"/>
  <c r="E9" i="2"/>
  <c r="Q9" i="2" s="1"/>
  <c r="D9" i="2"/>
  <c r="P9" i="2" s="1"/>
  <c r="M8" i="2"/>
  <c r="L8" i="2"/>
  <c r="X8" i="2" s="1"/>
  <c r="K8" i="2"/>
  <c r="J8" i="2"/>
  <c r="V8" i="2" s="1"/>
  <c r="I8" i="2"/>
  <c r="H8" i="2"/>
  <c r="T8" i="2" s="1"/>
  <c r="G8" i="2"/>
  <c r="S8" i="2" s="1"/>
  <c r="F8" i="2"/>
  <c r="R8" i="2" s="1"/>
  <c r="E8" i="2"/>
  <c r="D8" i="2"/>
  <c r="M7" i="2"/>
  <c r="L7" i="2"/>
  <c r="X7" i="2" s="1"/>
  <c r="K7" i="2"/>
  <c r="J7" i="2"/>
  <c r="V7" i="2" s="1"/>
  <c r="I7" i="2"/>
  <c r="U7" i="2" s="1"/>
  <c r="H7" i="2"/>
  <c r="G7" i="2"/>
  <c r="F7" i="2"/>
  <c r="S7" i="2" s="1"/>
  <c r="E7" i="2"/>
  <c r="Q7" i="2" s="1"/>
  <c r="D7" i="2"/>
  <c r="M6" i="2"/>
  <c r="L6" i="2"/>
  <c r="X6" i="2" s="1"/>
  <c r="K6" i="2"/>
  <c r="J6" i="2"/>
  <c r="V6" i="2" s="1"/>
  <c r="I6" i="2"/>
  <c r="H6" i="2"/>
  <c r="U6" i="2" s="1"/>
  <c r="G6" i="2"/>
  <c r="S6" i="2" s="1"/>
  <c r="F6" i="2"/>
  <c r="R6" i="2" s="1"/>
  <c r="E6" i="2"/>
  <c r="D6" i="2"/>
  <c r="P6" i="2" s="1"/>
  <c r="M5" i="2"/>
  <c r="L5" i="2"/>
  <c r="K5" i="2"/>
  <c r="J5" i="2"/>
  <c r="W5" i="2" s="1"/>
  <c r="I5" i="2"/>
  <c r="U5" i="2" s="1"/>
  <c r="H5" i="2"/>
  <c r="T5" i="2" s="1"/>
  <c r="G5" i="2"/>
  <c r="F5" i="2"/>
  <c r="R5" i="2" s="1"/>
  <c r="E5" i="2"/>
  <c r="Q5" i="2" s="1"/>
  <c r="D5" i="2"/>
  <c r="C12" i="2"/>
  <c r="C9" i="2"/>
  <c r="Z9" i="2" s="1"/>
  <c r="C8" i="2"/>
  <c r="C7" i="2"/>
  <c r="C6" i="2"/>
  <c r="C5" i="2"/>
  <c r="N22" i="3"/>
  <c r="M22" i="2" s="1"/>
  <c r="M22" i="3"/>
  <c r="L22" i="2" s="1"/>
  <c r="X22" i="2" s="1"/>
  <c r="L22" i="3"/>
  <c r="K22" i="2" s="1"/>
  <c r="K22" i="3"/>
  <c r="J22" i="2" s="1"/>
  <c r="J22" i="3"/>
  <c r="I22" i="2" s="1"/>
  <c r="I22" i="3"/>
  <c r="H22" i="2" s="1"/>
  <c r="H22" i="3"/>
  <c r="G22" i="3"/>
  <c r="F22" i="2" s="1"/>
  <c r="F22" i="3"/>
  <c r="E22" i="2" s="1"/>
  <c r="E22" i="3"/>
  <c r="D22" i="2" s="1"/>
  <c r="P22" i="2" s="1"/>
  <c r="D22" i="3"/>
  <c r="C22" i="2" s="1"/>
  <c r="D17" i="3"/>
  <c r="C21" i="2" s="1"/>
  <c r="D13" i="3"/>
  <c r="C20" i="2" s="1"/>
  <c r="D5" i="3"/>
  <c r="C19" i="2" s="1"/>
  <c r="N17" i="3"/>
  <c r="M21" i="2" s="1"/>
  <c r="M17" i="3"/>
  <c r="L21" i="2" s="1"/>
  <c r="L17" i="3"/>
  <c r="K21" i="2" s="1"/>
  <c r="K17" i="3"/>
  <c r="J21" i="2" s="1"/>
  <c r="J17" i="3"/>
  <c r="I21" i="2" s="1"/>
  <c r="I17" i="3"/>
  <c r="H21" i="2" s="1"/>
  <c r="H17" i="3"/>
  <c r="G21" i="2" s="1"/>
  <c r="S21" i="2" s="1"/>
  <c r="G17" i="3"/>
  <c r="F21" i="2" s="1"/>
  <c r="R21" i="2" s="1"/>
  <c r="F17" i="3"/>
  <c r="E21" i="2" s="1"/>
  <c r="E17" i="3"/>
  <c r="D21" i="2" s="1"/>
  <c r="G31" i="3"/>
  <c r="G34" i="3" s="1"/>
  <c r="F31" i="3"/>
  <c r="F34" i="3" s="1"/>
  <c r="G13" i="3"/>
  <c r="F20" i="2" s="1"/>
  <c r="F13" i="3"/>
  <c r="E20" i="2" s="1"/>
  <c r="G5" i="3"/>
  <c r="F5" i="3"/>
  <c r="E19" i="2" s="1"/>
  <c r="H5" i="3"/>
  <c r="G19" i="2" s="1"/>
  <c r="AA64" i="1"/>
  <c r="Z64" i="1"/>
  <c r="Y64" i="1"/>
  <c r="X64" i="1"/>
  <c r="W64" i="1"/>
  <c r="V64" i="1"/>
  <c r="U64" i="1"/>
  <c r="T64" i="1"/>
  <c r="S64" i="1"/>
  <c r="R64" i="1"/>
  <c r="Q64" i="1"/>
  <c r="AA62" i="1"/>
  <c r="Z62" i="1"/>
  <c r="Y62" i="1"/>
  <c r="X62" i="1"/>
  <c r="W62" i="1"/>
  <c r="V62" i="1"/>
  <c r="U62" i="1"/>
  <c r="T62" i="1"/>
  <c r="S62" i="1"/>
  <c r="R62" i="1"/>
  <c r="Q62" i="1"/>
  <c r="AA60" i="1"/>
  <c r="Z60" i="1"/>
  <c r="Y60" i="1"/>
  <c r="X60" i="1"/>
  <c r="W60" i="1"/>
  <c r="V60" i="1"/>
  <c r="U60" i="1"/>
  <c r="T60" i="1"/>
  <c r="S60" i="1"/>
  <c r="R60" i="1"/>
  <c r="Q60" i="1"/>
  <c r="AA58" i="1"/>
  <c r="Z58" i="1"/>
  <c r="Y58" i="1"/>
  <c r="X58" i="1"/>
  <c r="W58" i="1"/>
  <c r="V58" i="1"/>
  <c r="U58" i="1"/>
  <c r="T58" i="1"/>
  <c r="S58" i="1"/>
  <c r="R58" i="1"/>
  <c r="Q58" i="1"/>
  <c r="AA56" i="1"/>
  <c r="Z56" i="1"/>
  <c r="Y56" i="1"/>
  <c r="X56" i="1"/>
  <c r="W56" i="1"/>
  <c r="V56" i="1"/>
  <c r="U56" i="1"/>
  <c r="T56" i="1"/>
  <c r="S56" i="1"/>
  <c r="R56" i="1"/>
  <c r="Q56" i="1"/>
  <c r="AA55" i="1"/>
  <c r="Z55" i="1"/>
  <c r="Y55" i="1"/>
  <c r="X55" i="1"/>
  <c r="W55" i="1"/>
  <c r="V55" i="1"/>
  <c r="U55" i="1"/>
  <c r="T55" i="1"/>
  <c r="S55" i="1"/>
  <c r="R55" i="1"/>
  <c r="Q55" i="1"/>
  <c r="AA53" i="1"/>
  <c r="Z53" i="1"/>
  <c r="Y53" i="1"/>
  <c r="X53" i="1"/>
  <c r="W53" i="1"/>
  <c r="V53" i="1"/>
  <c r="U53" i="1"/>
  <c r="T53" i="1"/>
  <c r="S53" i="1"/>
  <c r="R53" i="1"/>
  <c r="Q53" i="1"/>
  <c r="AA51" i="1"/>
  <c r="Z51" i="1"/>
  <c r="Y51" i="1"/>
  <c r="X51" i="1"/>
  <c r="W51" i="1"/>
  <c r="V51" i="1"/>
  <c r="U51" i="1"/>
  <c r="T51" i="1"/>
  <c r="S51" i="1"/>
  <c r="R51" i="1"/>
  <c r="Q51" i="1"/>
  <c r="AA50" i="1"/>
  <c r="Z50" i="1"/>
  <c r="Y50" i="1"/>
  <c r="X50" i="1"/>
  <c r="W50" i="1"/>
  <c r="V50" i="1"/>
  <c r="U50" i="1"/>
  <c r="T50" i="1"/>
  <c r="S50" i="1"/>
  <c r="R50" i="1"/>
  <c r="Q50" i="1"/>
  <c r="AA49" i="1"/>
  <c r="Z49" i="1"/>
  <c r="Y49" i="1"/>
  <c r="X49" i="1"/>
  <c r="W49" i="1"/>
  <c r="V49" i="1"/>
  <c r="U49" i="1"/>
  <c r="T49" i="1"/>
  <c r="S49" i="1"/>
  <c r="R49" i="1"/>
  <c r="Q49" i="1"/>
  <c r="AA48" i="1"/>
  <c r="Z48" i="1"/>
  <c r="Y48" i="1"/>
  <c r="X48" i="1"/>
  <c r="W48" i="1"/>
  <c r="V48" i="1"/>
  <c r="U48" i="1"/>
  <c r="T48" i="1"/>
  <c r="S48" i="1"/>
  <c r="R48" i="1"/>
  <c r="Q48" i="1"/>
  <c r="AA47" i="1"/>
  <c r="Z47" i="1"/>
  <c r="Y47" i="1"/>
  <c r="X47" i="1"/>
  <c r="W47" i="1"/>
  <c r="V47" i="1"/>
  <c r="U47" i="1"/>
  <c r="T47" i="1"/>
  <c r="S47" i="1"/>
  <c r="R47" i="1"/>
  <c r="Q47" i="1"/>
  <c r="AA46" i="1"/>
  <c r="Z46" i="1"/>
  <c r="Y46" i="1"/>
  <c r="X46" i="1"/>
  <c r="W46" i="1"/>
  <c r="V46" i="1"/>
  <c r="U46" i="1"/>
  <c r="T46" i="1"/>
  <c r="S46" i="1"/>
  <c r="R46" i="1"/>
  <c r="Q46" i="1"/>
  <c r="AA44" i="1"/>
  <c r="Z44" i="1"/>
  <c r="Y44" i="1"/>
  <c r="X44" i="1"/>
  <c r="W44" i="1"/>
  <c r="V44" i="1"/>
  <c r="U44" i="1"/>
  <c r="T44" i="1"/>
  <c r="S44" i="1"/>
  <c r="R44" i="1"/>
  <c r="Q44" i="1"/>
  <c r="AA43" i="1"/>
  <c r="Z43" i="1"/>
  <c r="Y43" i="1"/>
  <c r="X43" i="1"/>
  <c r="W43" i="1"/>
  <c r="V43" i="1"/>
  <c r="U43" i="1"/>
  <c r="T43" i="1"/>
  <c r="S43" i="1"/>
  <c r="R43" i="1"/>
  <c r="Q43" i="1"/>
  <c r="AA42" i="1"/>
  <c r="Z42" i="1"/>
  <c r="Y42" i="1"/>
  <c r="X42" i="1"/>
  <c r="W42" i="1"/>
  <c r="V42" i="1"/>
  <c r="U42" i="1"/>
  <c r="T42" i="1"/>
  <c r="S42" i="1"/>
  <c r="R42" i="1"/>
  <c r="Q42" i="1"/>
  <c r="AA41" i="1"/>
  <c r="Z41" i="1"/>
  <c r="Y41" i="1"/>
  <c r="X41" i="1"/>
  <c r="W41" i="1"/>
  <c r="V41" i="1"/>
  <c r="U41" i="1"/>
  <c r="T41" i="1"/>
  <c r="S41" i="1"/>
  <c r="R41" i="1"/>
  <c r="Q41" i="1"/>
  <c r="AA40" i="1"/>
  <c r="Z40" i="1"/>
  <c r="Y40" i="1"/>
  <c r="X40" i="1"/>
  <c r="W40" i="1"/>
  <c r="V40" i="1"/>
  <c r="U40" i="1"/>
  <c r="T40" i="1"/>
  <c r="S40" i="1"/>
  <c r="R40" i="1"/>
  <c r="Q40" i="1"/>
  <c r="AA38" i="1"/>
  <c r="Z38" i="1"/>
  <c r="Y38" i="1"/>
  <c r="X38" i="1"/>
  <c r="W38" i="1"/>
  <c r="V38" i="1"/>
  <c r="U38" i="1"/>
  <c r="T38" i="1"/>
  <c r="S38" i="1"/>
  <c r="R38" i="1"/>
  <c r="Q38" i="1"/>
  <c r="AA36" i="1"/>
  <c r="Z36" i="1"/>
  <c r="Y36" i="1"/>
  <c r="X36" i="1"/>
  <c r="W36" i="1"/>
  <c r="V36" i="1"/>
  <c r="U36" i="1"/>
  <c r="T36" i="1"/>
  <c r="S36" i="1"/>
  <c r="R36" i="1"/>
  <c r="Q36" i="1"/>
  <c r="AA35" i="1"/>
  <c r="Z35" i="1"/>
  <c r="Y35" i="1"/>
  <c r="X35" i="1"/>
  <c r="W35" i="1"/>
  <c r="V35" i="1"/>
  <c r="U35" i="1"/>
  <c r="T35" i="1"/>
  <c r="S35" i="1"/>
  <c r="R35" i="1"/>
  <c r="Q35" i="1"/>
  <c r="AA34" i="1"/>
  <c r="Z34" i="1"/>
  <c r="Y34" i="1"/>
  <c r="X34" i="1"/>
  <c r="W34" i="1"/>
  <c r="V34" i="1"/>
  <c r="U34" i="1"/>
  <c r="T34" i="1"/>
  <c r="S34" i="1"/>
  <c r="R34" i="1"/>
  <c r="Q34" i="1"/>
  <c r="AA32" i="1"/>
  <c r="Z32" i="1"/>
  <c r="Y32" i="1"/>
  <c r="X32" i="1"/>
  <c r="W32" i="1"/>
  <c r="V32" i="1"/>
  <c r="U32" i="1"/>
  <c r="T32" i="1"/>
  <c r="S32" i="1"/>
  <c r="R32" i="1"/>
  <c r="Q32" i="1"/>
  <c r="AA31" i="1"/>
  <c r="Z31" i="1"/>
  <c r="Y31" i="1"/>
  <c r="X31" i="1"/>
  <c r="W31" i="1"/>
  <c r="V31" i="1"/>
  <c r="U31" i="1"/>
  <c r="T31" i="1"/>
  <c r="S31" i="1"/>
  <c r="R31" i="1"/>
  <c r="Q31" i="1"/>
  <c r="AA30" i="1"/>
  <c r="Z30" i="1"/>
  <c r="Y30" i="1"/>
  <c r="X30" i="1"/>
  <c r="W30" i="1"/>
  <c r="V30" i="1"/>
  <c r="U30" i="1"/>
  <c r="T30" i="1"/>
  <c r="S30" i="1"/>
  <c r="R30" i="1"/>
  <c r="Q30" i="1"/>
  <c r="AA28" i="1"/>
  <c r="Z28" i="1"/>
  <c r="Y28" i="1"/>
  <c r="X28" i="1"/>
  <c r="W28" i="1"/>
  <c r="V28" i="1"/>
  <c r="U28" i="1"/>
  <c r="T28" i="1"/>
  <c r="S28" i="1"/>
  <c r="R28" i="1"/>
  <c r="Q28" i="1"/>
  <c r="AA27" i="1"/>
  <c r="Z27" i="1"/>
  <c r="Y27" i="1"/>
  <c r="X27" i="1"/>
  <c r="W27" i="1"/>
  <c r="V27" i="1"/>
  <c r="U27" i="1"/>
  <c r="T27" i="1"/>
  <c r="S27" i="1"/>
  <c r="R27" i="1"/>
  <c r="Q27" i="1"/>
  <c r="N34" i="1"/>
  <c r="M34" i="1"/>
  <c r="L34" i="1"/>
  <c r="K34" i="1"/>
  <c r="J34" i="1"/>
  <c r="I34" i="1"/>
  <c r="H34" i="1"/>
  <c r="G34" i="1"/>
  <c r="F34" i="1"/>
  <c r="E34" i="1"/>
  <c r="D34" i="1"/>
  <c r="H46" i="1"/>
  <c r="I46" i="1"/>
  <c r="N30" i="1"/>
  <c r="M30" i="1"/>
  <c r="L30" i="1"/>
  <c r="K30" i="1"/>
  <c r="J30" i="1"/>
  <c r="I30" i="1"/>
  <c r="H30" i="1"/>
  <c r="G30" i="1"/>
  <c r="F30" i="1"/>
  <c r="E30" i="1"/>
  <c r="D30" i="1"/>
  <c r="E38" i="1"/>
  <c r="M40" i="1"/>
  <c r="L40" i="1"/>
  <c r="K40" i="1"/>
  <c r="J40" i="1"/>
  <c r="I40" i="1"/>
  <c r="H40" i="1"/>
  <c r="G40" i="1"/>
  <c r="F40" i="1"/>
  <c r="E40" i="1"/>
  <c r="D40" i="1"/>
  <c r="N40" i="1"/>
  <c r="N4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Z25" i="1"/>
  <c r="Y25" i="1"/>
  <c r="X25" i="1"/>
  <c r="W25" i="1"/>
  <c r="V25" i="1"/>
  <c r="U25" i="1"/>
  <c r="T25" i="1"/>
  <c r="S25" i="1"/>
  <c r="R25" i="1"/>
  <c r="Z24" i="1"/>
  <c r="Y24" i="1"/>
  <c r="X24" i="1"/>
  <c r="W24" i="1"/>
  <c r="V24" i="1"/>
  <c r="U24" i="1"/>
  <c r="T24" i="1"/>
  <c r="S24" i="1"/>
  <c r="R24" i="1"/>
  <c r="Z23" i="1"/>
  <c r="Y23" i="1"/>
  <c r="X23" i="1"/>
  <c r="W23" i="1"/>
  <c r="V23" i="1"/>
  <c r="U23" i="1"/>
  <c r="T23" i="1"/>
  <c r="S23" i="1"/>
  <c r="R23" i="1"/>
  <c r="Z22" i="1"/>
  <c r="Y22" i="1"/>
  <c r="X22" i="1"/>
  <c r="W22" i="1"/>
  <c r="V22" i="1"/>
  <c r="U22" i="1"/>
  <c r="T22" i="1"/>
  <c r="S22" i="1"/>
  <c r="R22" i="1"/>
  <c r="Z21" i="1"/>
  <c r="W21" i="1"/>
  <c r="V21" i="1"/>
  <c r="U21" i="1"/>
  <c r="T21" i="1"/>
  <c r="S21" i="1"/>
  <c r="R21" i="1"/>
  <c r="Z20" i="1"/>
  <c r="Y20" i="1"/>
  <c r="X20" i="1"/>
  <c r="W20" i="1"/>
  <c r="V20" i="1"/>
  <c r="U20" i="1"/>
  <c r="T20" i="1"/>
  <c r="S20" i="1"/>
  <c r="R20" i="1"/>
  <c r="Z19" i="1"/>
  <c r="Y19" i="1"/>
  <c r="X19" i="1"/>
  <c r="W19" i="1"/>
  <c r="V19" i="1"/>
  <c r="U19" i="1"/>
  <c r="T19" i="1"/>
  <c r="S19" i="1"/>
  <c r="R19" i="1"/>
  <c r="Z18" i="1"/>
  <c r="Y18" i="1"/>
  <c r="X18" i="1"/>
  <c r="W18" i="1"/>
  <c r="V18" i="1"/>
  <c r="U18" i="1"/>
  <c r="T18" i="1"/>
  <c r="S18" i="1"/>
  <c r="R18" i="1"/>
  <c r="Z17" i="1"/>
  <c r="Y17" i="1"/>
  <c r="X17" i="1"/>
  <c r="W17" i="1"/>
  <c r="V17" i="1"/>
  <c r="U17" i="1"/>
  <c r="T17" i="1"/>
  <c r="S17" i="1"/>
  <c r="R17" i="1"/>
  <c r="Z16" i="1"/>
  <c r="Y16" i="1"/>
  <c r="X16" i="1"/>
  <c r="W16" i="1"/>
  <c r="V16" i="1"/>
  <c r="U16" i="1"/>
  <c r="T16" i="1"/>
  <c r="S16" i="1"/>
  <c r="R16" i="1"/>
  <c r="Z15" i="1"/>
  <c r="Y15" i="1"/>
  <c r="X15" i="1"/>
  <c r="W15" i="1"/>
  <c r="V15" i="1"/>
  <c r="U15" i="1"/>
  <c r="T15" i="1"/>
  <c r="S15" i="1"/>
  <c r="R15" i="1"/>
  <c r="Z14" i="1"/>
  <c r="Y14" i="1"/>
  <c r="X14" i="1"/>
  <c r="W14" i="1"/>
  <c r="V14" i="1"/>
  <c r="U14" i="1"/>
  <c r="T14" i="1"/>
  <c r="S14" i="1"/>
  <c r="R14" i="1"/>
  <c r="Z13" i="1"/>
  <c r="Y13" i="1"/>
  <c r="X13" i="1"/>
  <c r="W13" i="1"/>
  <c r="V13" i="1"/>
  <c r="U13" i="1"/>
  <c r="T13" i="1"/>
  <c r="S13" i="1"/>
  <c r="R13" i="1"/>
  <c r="Z12" i="1"/>
  <c r="Y12" i="1"/>
  <c r="X12" i="1"/>
  <c r="W12" i="1"/>
  <c r="V12" i="1"/>
  <c r="U12" i="1"/>
  <c r="T12" i="1"/>
  <c r="S12" i="1"/>
  <c r="R12" i="1"/>
  <c r="Z11" i="1"/>
  <c r="Y11" i="1"/>
  <c r="X11" i="1"/>
  <c r="W11" i="1"/>
  <c r="V11" i="1"/>
  <c r="U11" i="1"/>
  <c r="T11" i="1"/>
  <c r="S11" i="1"/>
  <c r="R11" i="1"/>
  <c r="Z10" i="1"/>
  <c r="Y10" i="1"/>
  <c r="X10" i="1"/>
  <c r="W10" i="1"/>
  <c r="V10" i="1"/>
  <c r="U10" i="1"/>
  <c r="T10" i="1"/>
  <c r="S10" i="1"/>
  <c r="R10" i="1"/>
  <c r="Z9" i="1"/>
  <c r="Y9" i="1"/>
  <c r="X9" i="1"/>
  <c r="W9" i="1"/>
  <c r="V9" i="1"/>
  <c r="U9" i="1"/>
  <c r="T9" i="1"/>
  <c r="S9" i="1"/>
  <c r="R9" i="1"/>
  <c r="Z8" i="1"/>
  <c r="Y8" i="1"/>
  <c r="X8" i="1"/>
  <c r="W8" i="1"/>
  <c r="V8" i="1"/>
  <c r="U8" i="1"/>
  <c r="T8" i="1"/>
  <c r="S8" i="1"/>
  <c r="R8" i="1"/>
  <c r="Z7" i="1"/>
  <c r="Y7" i="1"/>
  <c r="X7" i="1"/>
  <c r="W7" i="1"/>
  <c r="V7" i="1"/>
  <c r="U7" i="1"/>
  <c r="T7" i="1"/>
  <c r="S7" i="1"/>
  <c r="R7" i="1"/>
  <c r="Z6" i="1"/>
  <c r="Y6" i="1"/>
  <c r="X6" i="1"/>
  <c r="W6" i="1"/>
  <c r="V6" i="1"/>
  <c r="U6" i="1"/>
  <c r="T6" i="1"/>
  <c r="S6" i="1"/>
  <c r="R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L21" i="1"/>
  <c r="L5" i="1" s="1"/>
  <c r="H5" i="1"/>
  <c r="F5" i="1"/>
  <c r="N5" i="1"/>
  <c r="M5" i="1"/>
  <c r="K5" i="1"/>
  <c r="W5" i="1" s="1"/>
  <c r="J5" i="1"/>
  <c r="I5" i="1"/>
  <c r="G5" i="1"/>
  <c r="E5" i="1"/>
  <c r="D5" i="1"/>
  <c r="F55" i="1"/>
  <c r="F60" i="1" s="1"/>
  <c r="E55" i="1"/>
  <c r="E60" i="1" s="1"/>
  <c r="F46" i="1"/>
  <c r="E46" i="1"/>
  <c r="F27" i="1"/>
  <c r="E27" i="1"/>
  <c r="AA35" i="8"/>
  <c r="Q9" i="8" l="1"/>
  <c r="X9" i="8"/>
  <c r="W24" i="2"/>
  <c r="G25" i="3"/>
  <c r="Q22" i="2"/>
  <c r="W21" i="2"/>
  <c r="U22" i="2"/>
  <c r="F19" i="2"/>
  <c r="S19" i="2" s="1"/>
  <c r="H9" i="8"/>
  <c r="T9" i="8" s="1"/>
  <c r="D25" i="3"/>
  <c r="P9" i="8"/>
  <c r="T21" i="2"/>
  <c r="R22" i="2"/>
  <c r="R9" i="8"/>
  <c r="Y9" i="8"/>
  <c r="Z9" i="8"/>
  <c r="R20" i="2"/>
  <c r="U21" i="2"/>
  <c r="S9" i="8"/>
  <c r="P21" i="2"/>
  <c r="X21" i="2"/>
  <c r="V22" i="2"/>
  <c r="V21" i="2"/>
  <c r="Q21" i="2"/>
  <c r="Z21" i="2"/>
  <c r="Y21" i="2"/>
  <c r="W22" i="2"/>
  <c r="Z22" i="2"/>
  <c r="Y22" i="2"/>
  <c r="P24" i="2"/>
  <c r="X24" i="2"/>
  <c r="I9" i="8"/>
  <c r="U9" i="8" s="1"/>
  <c r="Q24" i="2"/>
  <c r="Y24" i="2"/>
  <c r="J9" i="8"/>
  <c r="W9" i="8" s="1"/>
  <c r="R24" i="2"/>
  <c r="Z24" i="2"/>
  <c r="S24" i="2"/>
  <c r="F23" i="2"/>
  <c r="F25" i="3"/>
  <c r="F29" i="3" s="1"/>
  <c r="F36" i="3" s="1"/>
  <c r="G22" i="2"/>
  <c r="S22" i="2" s="1"/>
  <c r="E23" i="2"/>
  <c r="Q21" i="4"/>
  <c r="T22" i="4"/>
  <c r="Q22" i="4"/>
  <c r="P21" i="4"/>
  <c r="Q23" i="4"/>
  <c r="T18" i="4"/>
  <c r="P20" i="4"/>
  <c r="X20" i="4"/>
  <c r="X22" i="4"/>
  <c r="Z20" i="4"/>
  <c r="Y20" i="4"/>
  <c r="V18" i="4"/>
  <c r="R20" i="4"/>
  <c r="W18" i="4"/>
  <c r="R25" i="6"/>
  <c r="W21" i="6"/>
  <c r="E18" i="4"/>
  <c r="Q18" i="4" s="1"/>
  <c r="S12" i="6"/>
  <c r="AA12" i="6"/>
  <c r="AA25" i="6"/>
  <c r="X21" i="6"/>
  <c r="D19" i="4"/>
  <c r="J20" i="4"/>
  <c r="F22" i="4"/>
  <c r="R22" i="4" s="1"/>
  <c r="D23" i="4"/>
  <c r="U21" i="6"/>
  <c r="Q25" i="6"/>
  <c r="D22" i="4"/>
  <c r="P22" i="4" s="1"/>
  <c r="T25" i="6"/>
  <c r="E19" i="4"/>
  <c r="Q19" i="4" s="1"/>
  <c r="G22" i="4"/>
  <c r="Q6" i="6"/>
  <c r="U25" i="6"/>
  <c r="Z21" i="6"/>
  <c r="Y22" i="4"/>
  <c r="R16" i="6"/>
  <c r="I20" i="4"/>
  <c r="U20" i="4" s="1"/>
  <c r="V25" i="6"/>
  <c r="I22" i="4"/>
  <c r="U22" i="4" s="1"/>
  <c r="Q16" i="6"/>
  <c r="P18" i="4"/>
  <c r="X18" i="4"/>
  <c r="E23" i="8"/>
  <c r="E24" i="8" s="1"/>
  <c r="E31" i="8" s="1"/>
  <c r="M23" i="8"/>
  <c r="M24" i="8" s="1"/>
  <c r="I24" i="8"/>
  <c r="D24" i="8"/>
  <c r="D31" i="8" s="1"/>
  <c r="G24" i="8"/>
  <c r="F23" i="8"/>
  <c r="F24" i="8" s="1"/>
  <c r="J24" i="8"/>
  <c r="K24" i="8"/>
  <c r="L24" i="8"/>
  <c r="H22" i="8"/>
  <c r="H24" i="8" s="1"/>
  <c r="C22" i="8"/>
  <c r="C24" i="8" s="1"/>
  <c r="C31" i="8" s="1"/>
  <c r="D13" i="4"/>
  <c r="D14" i="4" s="1"/>
  <c r="E13" i="4"/>
  <c r="E14" i="4" s="1"/>
  <c r="C13" i="4"/>
  <c r="M32" i="6"/>
  <c r="E32" i="6"/>
  <c r="E19" i="6"/>
  <c r="F32" i="6"/>
  <c r="F19" i="6"/>
  <c r="R19" i="6" s="1"/>
  <c r="Y5" i="6"/>
  <c r="T5" i="6"/>
  <c r="U5" i="6"/>
  <c r="W5" i="6"/>
  <c r="X5" i="6"/>
  <c r="Z5" i="6"/>
  <c r="AA5" i="6"/>
  <c r="V5" i="6"/>
  <c r="E25" i="5"/>
  <c r="E29" i="5" s="1"/>
  <c r="F25" i="5"/>
  <c r="F29" i="5" s="1"/>
  <c r="T5" i="5"/>
  <c r="W5" i="5"/>
  <c r="Z5" i="5"/>
  <c r="U5" i="5"/>
  <c r="V5" i="5"/>
  <c r="X5" i="5"/>
  <c r="Y5" i="5"/>
  <c r="AA5" i="5"/>
  <c r="F40" i="5"/>
  <c r="S31" i="5"/>
  <c r="E40" i="5"/>
  <c r="S5" i="2"/>
  <c r="Q6" i="2"/>
  <c r="Z6" i="2"/>
  <c r="W7" i="2"/>
  <c r="U8" i="2"/>
  <c r="U12" i="2"/>
  <c r="P7" i="2"/>
  <c r="Z7" i="2"/>
  <c r="W8" i="2"/>
  <c r="U9" i="2"/>
  <c r="S10" i="2"/>
  <c r="W12" i="2"/>
  <c r="P8" i="2"/>
  <c r="P12" i="2"/>
  <c r="Q8" i="2"/>
  <c r="Z8" i="2"/>
  <c r="W9" i="2"/>
  <c r="U10" i="2"/>
  <c r="S11" i="2"/>
  <c r="Q12" i="2"/>
  <c r="Z12" i="2"/>
  <c r="X5" i="2"/>
  <c r="X9" i="2"/>
  <c r="V10" i="2"/>
  <c r="T11" i="2"/>
  <c r="R12" i="2"/>
  <c r="Z5" i="2"/>
  <c r="W6" i="2"/>
  <c r="R7" i="2"/>
  <c r="Y8" i="2"/>
  <c r="T6" i="2"/>
  <c r="V5" i="2"/>
  <c r="Y12" i="2"/>
  <c r="D14" i="2"/>
  <c r="P5" i="2"/>
  <c r="Y5" i="2"/>
  <c r="Y6" i="2"/>
  <c r="Y7" i="2"/>
  <c r="E14" i="2"/>
  <c r="M14" i="2"/>
  <c r="H14" i="2"/>
  <c r="I14" i="2"/>
  <c r="J14" i="2"/>
  <c r="F14" i="2"/>
  <c r="L14" i="2"/>
  <c r="G14" i="2"/>
  <c r="K14" i="2"/>
  <c r="D29" i="3"/>
  <c r="G29" i="3"/>
  <c r="G36" i="3" s="1"/>
  <c r="F38" i="1"/>
  <c r="F53" i="1"/>
  <c r="E53" i="1"/>
  <c r="S5" i="1"/>
  <c r="Q5" i="1"/>
  <c r="Y5" i="1"/>
  <c r="U5" i="1"/>
  <c r="V5" i="1"/>
  <c r="AA5" i="1"/>
  <c r="X5" i="1"/>
  <c r="R5" i="1"/>
  <c r="Z5" i="1"/>
  <c r="Y21" i="1"/>
  <c r="X21" i="1"/>
  <c r="T5" i="1"/>
  <c r="N16" i="6"/>
  <c r="M16" i="6"/>
  <c r="L16" i="6"/>
  <c r="K16" i="6"/>
  <c r="J16" i="6"/>
  <c r="I16" i="6"/>
  <c r="H16" i="6"/>
  <c r="G16" i="6"/>
  <c r="D16" i="6"/>
  <c r="C21" i="4" s="1"/>
  <c r="D13" i="5"/>
  <c r="N10" i="5"/>
  <c r="M10" i="5"/>
  <c r="L10" i="5"/>
  <c r="K10" i="5"/>
  <c r="J10" i="5"/>
  <c r="I10" i="5"/>
  <c r="H10" i="5"/>
  <c r="G10" i="5"/>
  <c r="D10" i="5"/>
  <c r="D31" i="5"/>
  <c r="N13" i="5"/>
  <c r="M13" i="5"/>
  <c r="L13" i="5"/>
  <c r="K13" i="5"/>
  <c r="J13" i="5"/>
  <c r="I13" i="5"/>
  <c r="H13" i="5"/>
  <c r="G13" i="5"/>
  <c r="N5" i="3"/>
  <c r="M5" i="3"/>
  <c r="L5" i="3"/>
  <c r="K5" i="3"/>
  <c r="J5" i="3"/>
  <c r="I5" i="3"/>
  <c r="E5" i="3"/>
  <c r="E31" i="3"/>
  <c r="N31" i="3"/>
  <c r="M23" i="2" s="1"/>
  <c r="M31" i="3"/>
  <c r="L23" i="2" s="1"/>
  <c r="L31" i="3"/>
  <c r="K23" i="2" s="1"/>
  <c r="K31" i="3"/>
  <c r="J23" i="2" s="1"/>
  <c r="J31" i="3"/>
  <c r="I23" i="2" s="1"/>
  <c r="I31" i="3"/>
  <c r="H23" i="2" s="1"/>
  <c r="H31" i="3"/>
  <c r="G23" i="2" s="1"/>
  <c r="D31" i="3"/>
  <c r="C23" i="2" s="1"/>
  <c r="C26" i="2" s="1"/>
  <c r="R19" i="2" l="1"/>
  <c r="R23" i="2"/>
  <c r="S23" i="2"/>
  <c r="T22" i="2"/>
  <c r="C8" i="8"/>
  <c r="C10" i="8" s="1"/>
  <c r="H19" i="2"/>
  <c r="T19" i="2" s="1"/>
  <c r="D19" i="2"/>
  <c r="I19" i="2"/>
  <c r="F26" i="2"/>
  <c r="J19" i="2"/>
  <c r="K19" i="2"/>
  <c r="U23" i="2"/>
  <c r="X23" i="2"/>
  <c r="L19" i="2"/>
  <c r="V23" i="2"/>
  <c r="Y23" i="2"/>
  <c r="Z23" i="2"/>
  <c r="M19" i="2"/>
  <c r="T23" i="2"/>
  <c r="W23" i="2"/>
  <c r="E34" i="3"/>
  <c r="D23" i="2"/>
  <c r="P23" i="2" s="1"/>
  <c r="V9" i="8"/>
  <c r="E26" i="2"/>
  <c r="K21" i="4"/>
  <c r="W21" i="4" s="1"/>
  <c r="X16" i="6"/>
  <c r="L21" i="4"/>
  <c r="Y16" i="6"/>
  <c r="F36" i="6"/>
  <c r="R32" i="6"/>
  <c r="S22" i="4"/>
  <c r="V20" i="4"/>
  <c r="W20" i="4"/>
  <c r="I21" i="4"/>
  <c r="V16" i="6"/>
  <c r="Z16" i="6"/>
  <c r="M21" i="4"/>
  <c r="AA16" i="6"/>
  <c r="D26" i="4"/>
  <c r="J21" i="4"/>
  <c r="V21" i="4" s="1"/>
  <c r="W16" i="6"/>
  <c r="S16" i="6"/>
  <c r="F21" i="4"/>
  <c r="R21" i="4" s="1"/>
  <c r="E36" i="6"/>
  <c r="T16" i="6"/>
  <c r="G21" i="4"/>
  <c r="R18" i="4"/>
  <c r="E26" i="4"/>
  <c r="H21" i="4"/>
  <c r="T21" i="4" s="1"/>
  <c r="U16" i="6"/>
  <c r="V22" i="4"/>
  <c r="H13" i="4"/>
  <c r="I13" i="4"/>
  <c r="J13" i="4"/>
  <c r="L13" i="4"/>
  <c r="F13" i="4"/>
  <c r="D25" i="5"/>
  <c r="D29" i="5" s="1"/>
  <c r="M13" i="4"/>
  <c r="G13" i="4"/>
  <c r="K13" i="4"/>
  <c r="Q10" i="5"/>
  <c r="Q34" i="5"/>
  <c r="Q13" i="5"/>
  <c r="Q31" i="5"/>
  <c r="F42" i="5"/>
  <c r="Q20" i="5"/>
  <c r="E42" i="5"/>
  <c r="J15" i="2"/>
  <c r="V14" i="2"/>
  <c r="I15" i="2"/>
  <c r="U14" i="2"/>
  <c r="D15" i="2"/>
  <c r="H15" i="2"/>
  <c r="T14" i="2"/>
  <c r="M15" i="2"/>
  <c r="Y14" i="2"/>
  <c r="K15" i="2"/>
  <c r="W14" i="2"/>
  <c r="E15" i="2"/>
  <c r="Q14" i="2"/>
  <c r="F15" i="2"/>
  <c r="R14" i="2"/>
  <c r="G15" i="2"/>
  <c r="S14" i="2"/>
  <c r="L15" i="2"/>
  <c r="X14" i="2"/>
  <c r="D34" i="3"/>
  <c r="D36" i="3" s="1"/>
  <c r="H34" i="3"/>
  <c r="I34" i="3"/>
  <c r="J34" i="3"/>
  <c r="K34" i="3"/>
  <c r="L34" i="3"/>
  <c r="M34" i="3"/>
  <c r="N34" i="3"/>
  <c r="E62" i="1"/>
  <c r="F62" i="1"/>
  <c r="D40" i="5"/>
  <c r="U19" i="2" l="1"/>
  <c r="Q23" i="2"/>
  <c r="W19" i="2"/>
  <c r="X19" i="2"/>
  <c r="E27" i="2"/>
  <c r="E8" i="8"/>
  <c r="Z19" i="2"/>
  <c r="Y19" i="2"/>
  <c r="P19" i="2"/>
  <c r="Q19" i="2"/>
  <c r="V19" i="2"/>
  <c r="F27" i="2"/>
  <c r="F8" i="8"/>
  <c r="R26" i="2"/>
  <c r="E27" i="4"/>
  <c r="Q26" i="4"/>
  <c r="E16" i="8"/>
  <c r="Y21" i="4"/>
  <c r="Z21" i="4"/>
  <c r="R36" i="6"/>
  <c r="S21" i="4"/>
  <c r="U21" i="4"/>
  <c r="X21" i="4"/>
  <c r="D27" i="4"/>
  <c r="D16" i="8"/>
  <c r="C26" i="8"/>
  <c r="C11" i="8"/>
  <c r="D55" i="1"/>
  <c r="D60" i="1" s="1"/>
  <c r="G55" i="1"/>
  <c r="G60" i="1" s="1"/>
  <c r="N55" i="1"/>
  <c r="N60" i="1" s="1"/>
  <c r="M55" i="1"/>
  <c r="M60" i="1" s="1"/>
  <c r="L55" i="1"/>
  <c r="L60" i="1" s="1"/>
  <c r="K55" i="1"/>
  <c r="K60" i="1" s="1"/>
  <c r="J55" i="1"/>
  <c r="J60" i="1" s="1"/>
  <c r="I55" i="1"/>
  <c r="I60" i="1" s="1"/>
  <c r="H55" i="1"/>
  <c r="H60" i="1" s="1"/>
  <c r="M46" i="1"/>
  <c r="L46" i="1"/>
  <c r="K46" i="1"/>
  <c r="J46" i="1"/>
  <c r="G46" i="1"/>
  <c r="D46" i="1"/>
  <c r="C10" i="2" s="1"/>
  <c r="N27" i="1"/>
  <c r="M27" i="1"/>
  <c r="L27" i="1"/>
  <c r="K27" i="1"/>
  <c r="J27" i="1"/>
  <c r="I27" i="1"/>
  <c r="H27" i="1"/>
  <c r="G27" i="1"/>
  <c r="D27" i="1"/>
  <c r="M9" i="6"/>
  <c r="M31" i="5"/>
  <c r="M13" i="3"/>
  <c r="F10" i="8" l="1"/>
  <c r="R8" i="8"/>
  <c r="L20" i="2"/>
  <c r="M25" i="3"/>
  <c r="E10" i="8"/>
  <c r="L19" i="4"/>
  <c r="D18" i="8"/>
  <c r="Q16" i="8"/>
  <c r="E18" i="8"/>
  <c r="M19" i="6"/>
  <c r="M25" i="5"/>
  <c r="M29" i="5" s="1"/>
  <c r="D42" i="5"/>
  <c r="Z10" i="2"/>
  <c r="P10" i="2"/>
  <c r="M29" i="3"/>
  <c r="M36" i="3" s="1"/>
  <c r="M53" i="1"/>
  <c r="M38" i="1"/>
  <c r="N38" i="1"/>
  <c r="N53" i="1"/>
  <c r="D53" i="1"/>
  <c r="D38" i="1"/>
  <c r="K38" i="1"/>
  <c r="K53" i="1"/>
  <c r="L53" i="1"/>
  <c r="L38" i="1"/>
  <c r="J38" i="1"/>
  <c r="J53" i="1"/>
  <c r="I38" i="1"/>
  <c r="I53" i="1"/>
  <c r="H38" i="1"/>
  <c r="H53" i="1"/>
  <c r="G38" i="1"/>
  <c r="G53" i="1"/>
  <c r="C11" i="2"/>
  <c r="M40" i="5"/>
  <c r="AA30" i="8"/>
  <c r="AA25" i="8"/>
  <c r="L9" i="6"/>
  <c r="K9" i="6"/>
  <c r="J9" i="6"/>
  <c r="I9" i="6"/>
  <c r="H9" i="6"/>
  <c r="G9" i="6"/>
  <c r="D9" i="6"/>
  <c r="N9" i="6"/>
  <c r="N27" i="6"/>
  <c r="L27" i="6"/>
  <c r="K27" i="6"/>
  <c r="J27" i="6"/>
  <c r="I27" i="6"/>
  <c r="H27" i="6"/>
  <c r="G27" i="6"/>
  <c r="D27" i="6"/>
  <c r="E26" i="8" l="1"/>
  <c r="E11" i="8"/>
  <c r="L26" i="2"/>
  <c r="F26" i="8"/>
  <c r="R10" i="8"/>
  <c r="F11" i="8"/>
  <c r="R11" i="8" s="1"/>
  <c r="H19" i="4"/>
  <c r="U9" i="6"/>
  <c r="E27" i="8"/>
  <c r="Q18" i="8"/>
  <c r="E19" i="8"/>
  <c r="S9" i="6"/>
  <c r="F19" i="4"/>
  <c r="G19" i="4"/>
  <c r="T9" i="6"/>
  <c r="K32" i="6"/>
  <c r="J23" i="4"/>
  <c r="V23" i="4" s="1"/>
  <c r="W27" i="6"/>
  <c r="I19" i="4"/>
  <c r="V9" i="6"/>
  <c r="H32" i="6"/>
  <c r="T27" i="6"/>
  <c r="G23" i="4"/>
  <c r="L32" i="6"/>
  <c r="Y27" i="6"/>
  <c r="X27" i="6"/>
  <c r="K23" i="4"/>
  <c r="D27" i="8"/>
  <c r="D19" i="8"/>
  <c r="I32" i="6"/>
  <c r="H23" i="4"/>
  <c r="T23" i="4" s="1"/>
  <c r="U27" i="6"/>
  <c r="J32" i="6"/>
  <c r="I23" i="4"/>
  <c r="V27" i="6"/>
  <c r="X9" i="6"/>
  <c r="K19" i="4"/>
  <c r="X19" i="4" s="1"/>
  <c r="M36" i="6"/>
  <c r="W9" i="6"/>
  <c r="J19" i="4"/>
  <c r="N32" i="6"/>
  <c r="Z27" i="6"/>
  <c r="M23" i="4"/>
  <c r="AA27" i="6"/>
  <c r="D32" i="6"/>
  <c r="C23" i="4"/>
  <c r="P23" i="4" s="1"/>
  <c r="Q27" i="6"/>
  <c r="Z9" i="6"/>
  <c r="AA9" i="6"/>
  <c r="M19" i="4"/>
  <c r="L26" i="4"/>
  <c r="G32" i="6"/>
  <c r="S27" i="6"/>
  <c r="F23" i="4"/>
  <c r="R23" i="4" s="1"/>
  <c r="C19" i="4"/>
  <c r="Q9" i="6"/>
  <c r="Y9" i="6"/>
  <c r="N19" i="6"/>
  <c r="G19" i="6"/>
  <c r="S19" i="6" s="1"/>
  <c r="H19" i="6"/>
  <c r="T19" i="6" s="1"/>
  <c r="I19" i="6"/>
  <c r="U19" i="6" s="1"/>
  <c r="D19" i="6"/>
  <c r="Q19" i="6" s="1"/>
  <c r="J19" i="6"/>
  <c r="L19" i="6"/>
  <c r="K19" i="6"/>
  <c r="W19" i="6" s="1"/>
  <c r="C14" i="4"/>
  <c r="Z11" i="2"/>
  <c r="P11" i="2"/>
  <c r="C14" i="2"/>
  <c r="C15" i="2"/>
  <c r="N62" i="1"/>
  <c r="M42" i="5"/>
  <c r="L14" i="4" s="1"/>
  <c r="AA21" i="8"/>
  <c r="AA12" i="8"/>
  <c r="AA4" i="8"/>
  <c r="L31" i="5"/>
  <c r="K31" i="5"/>
  <c r="J31" i="5"/>
  <c r="I31" i="5"/>
  <c r="H31" i="5"/>
  <c r="G31" i="5"/>
  <c r="G40" i="5" s="1"/>
  <c r="N31" i="5"/>
  <c r="R26" i="8" l="1"/>
  <c r="L8" i="8"/>
  <c r="AA19" i="6"/>
  <c r="Z19" i="6"/>
  <c r="S19" i="4"/>
  <c r="G26" i="4"/>
  <c r="Y23" i="4"/>
  <c r="Z23" i="4"/>
  <c r="T32" i="6"/>
  <c r="H36" i="6"/>
  <c r="R19" i="4"/>
  <c r="F26" i="4"/>
  <c r="Q27" i="8"/>
  <c r="E28" i="8"/>
  <c r="Z19" i="4"/>
  <c r="Y19" i="4"/>
  <c r="M26" i="4"/>
  <c r="L27" i="4"/>
  <c r="L16" i="8"/>
  <c r="W19" i="4"/>
  <c r="K26" i="4"/>
  <c r="X19" i="6"/>
  <c r="V19" i="6"/>
  <c r="N36" i="6"/>
  <c r="Z36" i="6" s="1"/>
  <c r="Z32" i="6"/>
  <c r="AA32" i="6"/>
  <c r="U23" i="4"/>
  <c r="W23" i="4"/>
  <c r="X23" i="4"/>
  <c r="U19" i="4"/>
  <c r="I26" i="4"/>
  <c r="Q19" i="8"/>
  <c r="E36" i="8"/>
  <c r="C26" i="4"/>
  <c r="P19" i="4"/>
  <c r="V19" i="4"/>
  <c r="J26" i="4"/>
  <c r="V32" i="6"/>
  <c r="J36" i="6"/>
  <c r="X32" i="6"/>
  <c r="L36" i="6"/>
  <c r="Y32" i="6"/>
  <c r="W32" i="6"/>
  <c r="K36" i="6"/>
  <c r="W36" i="6" s="1"/>
  <c r="G36" i="6"/>
  <c r="S36" i="6" s="1"/>
  <c r="S32" i="6"/>
  <c r="D36" i="6"/>
  <c r="Q32" i="6"/>
  <c r="Y19" i="6"/>
  <c r="I36" i="6"/>
  <c r="U32" i="6"/>
  <c r="S23" i="4"/>
  <c r="T19" i="4"/>
  <c r="H26" i="4"/>
  <c r="Z14" i="2"/>
  <c r="P14" i="2"/>
  <c r="Z31" i="5"/>
  <c r="Z34" i="5"/>
  <c r="K40" i="5"/>
  <c r="L40" i="5"/>
  <c r="AA34" i="5"/>
  <c r="U34" i="5"/>
  <c r="N40" i="5"/>
  <c r="H40" i="5"/>
  <c r="Y34" i="5"/>
  <c r="T34" i="5"/>
  <c r="V34" i="5"/>
  <c r="I40" i="5"/>
  <c r="X34" i="5"/>
  <c r="J40" i="5"/>
  <c r="W34" i="5"/>
  <c r="Z10" i="5"/>
  <c r="L10" i="8" l="1"/>
  <c r="L18" i="8"/>
  <c r="E32" i="8"/>
  <c r="G27" i="4"/>
  <c r="S26" i="4"/>
  <c r="G16" i="8"/>
  <c r="K27" i="4"/>
  <c r="W26" i="4"/>
  <c r="K16" i="8"/>
  <c r="V36" i="6"/>
  <c r="U36" i="6"/>
  <c r="X36" i="6"/>
  <c r="C27" i="4"/>
  <c r="C16" i="8"/>
  <c r="P26" i="4"/>
  <c r="X26" i="4"/>
  <c r="J27" i="4"/>
  <c r="V26" i="4"/>
  <c r="J16" i="8"/>
  <c r="R26" i="4"/>
  <c r="F16" i="8"/>
  <c r="F27" i="4"/>
  <c r="AA36" i="6"/>
  <c r="Q36" i="6"/>
  <c r="Y36" i="6"/>
  <c r="I27" i="4"/>
  <c r="I16" i="8"/>
  <c r="U26" i="4"/>
  <c r="T36" i="6"/>
  <c r="H27" i="4"/>
  <c r="H16" i="8"/>
  <c r="T26" i="4"/>
  <c r="M27" i="4"/>
  <c r="Z26" i="4"/>
  <c r="Y26" i="4"/>
  <c r="M16" i="8"/>
  <c r="N25" i="5"/>
  <c r="N29" i="5" s="1"/>
  <c r="G25" i="5"/>
  <c r="G29" i="5" s="1"/>
  <c r="H25" i="5"/>
  <c r="H29" i="5" s="1"/>
  <c r="I25" i="5"/>
  <c r="I29" i="5" s="1"/>
  <c r="J25" i="5"/>
  <c r="J29" i="5" s="1"/>
  <c r="K25" i="5"/>
  <c r="K29" i="5" s="1"/>
  <c r="L25" i="5"/>
  <c r="L29" i="5" s="1"/>
  <c r="Z13" i="5"/>
  <c r="Z20" i="5"/>
  <c r="T13" i="5"/>
  <c r="T20" i="5"/>
  <c r="V13" i="5"/>
  <c r="V20" i="5"/>
  <c r="AA13" i="5"/>
  <c r="AA20" i="5"/>
  <c r="W13" i="5"/>
  <c r="W20" i="5"/>
  <c r="W10" i="5"/>
  <c r="T10" i="5"/>
  <c r="X10" i="5"/>
  <c r="X13" i="5"/>
  <c r="X20" i="5"/>
  <c r="U10" i="5"/>
  <c r="Y10" i="5"/>
  <c r="U13" i="5"/>
  <c r="Y13" i="5"/>
  <c r="U20" i="5"/>
  <c r="Y20" i="5"/>
  <c r="V10" i="5"/>
  <c r="AA10" i="5"/>
  <c r="L26" i="8" l="1"/>
  <c r="L11" i="8"/>
  <c r="X18" i="8"/>
  <c r="L27" i="8"/>
  <c r="L19" i="8"/>
  <c r="Y16" i="8"/>
  <c r="Z16" i="8"/>
  <c r="M18" i="8"/>
  <c r="U16" i="8"/>
  <c r="I18" i="8"/>
  <c r="P16" i="8"/>
  <c r="C18" i="8"/>
  <c r="S16" i="8"/>
  <c r="G18" i="8"/>
  <c r="F18" i="8"/>
  <c r="R16" i="8"/>
  <c r="H18" i="8"/>
  <c r="T16" i="8"/>
  <c r="K18" i="8"/>
  <c r="W16" i="8"/>
  <c r="X16" i="8"/>
  <c r="V16" i="8"/>
  <c r="J18" i="8"/>
  <c r="E33" i="8"/>
  <c r="M31" i="8"/>
  <c r="N42" i="5"/>
  <c r="M14" i="4" s="1"/>
  <c r="N13" i="3"/>
  <c r="L13" i="3"/>
  <c r="K13" i="3"/>
  <c r="J13" i="3"/>
  <c r="I13" i="3"/>
  <c r="H13" i="3"/>
  <c r="E13" i="3"/>
  <c r="D20" i="2" l="1"/>
  <c r="E25" i="3"/>
  <c r="E29" i="3" s="1"/>
  <c r="E36" i="3" s="1"/>
  <c r="G20" i="2"/>
  <c r="S20" i="2" s="1"/>
  <c r="H25" i="3"/>
  <c r="H29" i="3" s="1"/>
  <c r="H36" i="3" s="1"/>
  <c r="H20" i="2"/>
  <c r="T20" i="2" s="1"/>
  <c r="I25" i="3"/>
  <c r="I29" i="3" s="1"/>
  <c r="I36" i="3" s="1"/>
  <c r="I20" i="2"/>
  <c r="J25" i="3"/>
  <c r="J29" i="3" s="1"/>
  <c r="J36" i="3" s="1"/>
  <c r="J20" i="2"/>
  <c r="K25" i="3"/>
  <c r="K29" i="3" s="1"/>
  <c r="K36" i="3" s="1"/>
  <c r="K20" i="2"/>
  <c r="L25" i="3"/>
  <c r="L29" i="3" s="1"/>
  <c r="L36" i="3" s="1"/>
  <c r="M20" i="2"/>
  <c r="N25" i="3"/>
  <c r="N29" i="3" s="1"/>
  <c r="N36" i="3" s="1"/>
  <c r="I27" i="8"/>
  <c r="U18" i="8"/>
  <c r="I19" i="8"/>
  <c r="U19" i="8" s="1"/>
  <c r="J27" i="8"/>
  <c r="V18" i="8"/>
  <c r="J19" i="8"/>
  <c r="V19" i="8" s="1"/>
  <c r="R18" i="8"/>
  <c r="F19" i="8"/>
  <c r="R19" i="8" s="1"/>
  <c r="F27" i="8"/>
  <c r="H27" i="8"/>
  <c r="T18" i="8"/>
  <c r="H19" i="8"/>
  <c r="M27" i="8"/>
  <c r="Y18" i="8"/>
  <c r="Z18" i="8"/>
  <c r="M19" i="8"/>
  <c r="G27" i="8"/>
  <c r="S18" i="8"/>
  <c r="G19" i="8"/>
  <c r="K27" i="8"/>
  <c r="W18" i="8"/>
  <c r="K19" i="8"/>
  <c r="X19" i="8"/>
  <c r="P18" i="8"/>
  <c r="C27" i="8"/>
  <c r="C19" i="8"/>
  <c r="L28" i="8"/>
  <c r="X27" i="8"/>
  <c r="AA5" i="3"/>
  <c r="U20" i="2" l="1"/>
  <c r="Z20" i="2"/>
  <c r="Y20" i="2"/>
  <c r="M26" i="2"/>
  <c r="W20" i="2"/>
  <c r="X20" i="2"/>
  <c r="V20" i="2"/>
  <c r="P20" i="2"/>
  <c r="Q20" i="2"/>
  <c r="W19" i="8"/>
  <c r="U27" i="8"/>
  <c r="W27" i="8"/>
  <c r="T19" i="8"/>
  <c r="Z19" i="8"/>
  <c r="Y19" i="8"/>
  <c r="C36" i="8"/>
  <c r="P19" i="8"/>
  <c r="S19" i="8"/>
  <c r="V27" i="8"/>
  <c r="Y27" i="8"/>
  <c r="Z27" i="8"/>
  <c r="C28" i="8"/>
  <c r="P27" i="8"/>
  <c r="T27" i="8"/>
  <c r="S27" i="8"/>
  <c r="F28" i="8"/>
  <c r="R28" i="8" s="1"/>
  <c r="R27" i="8"/>
  <c r="G26" i="2"/>
  <c r="I26" i="2"/>
  <c r="H26" i="2"/>
  <c r="H62" i="1"/>
  <c r="H8" i="8" l="1"/>
  <c r="T26" i="2"/>
  <c r="I8" i="8"/>
  <c r="U26" i="2"/>
  <c r="M8" i="8"/>
  <c r="Z26" i="2"/>
  <c r="Y26" i="2"/>
  <c r="G8" i="8"/>
  <c r="S26" i="2"/>
  <c r="C32" i="8"/>
  <c r="I62" i="1"/>
  <c r="J62" i="1"/>
  <c r="L62" i="1"/>
  <c r="K62" i="1"/>
  <c r="M62" i="1"/>
  <c r="G62" i="1"/>
  <c r="K26" i="2"/>
  <c r="K8" i="8" l="1"/>
  <c r="X26" i="2"/>
  <c r="U8" i="8"/>
  <c r="I10" i="8"/>
  <c r="S8" i="8"/>
  <c r="G10" i="8"/>
  <c r="Y8" i="8"/>
  <c r="Z8" i="8"/>
  <c r="M10" i="8"/>
  <c r="T8" i="8"/>
  <c r="H10" i="8"/>
  <c r="C33" i="8"/>
  <c r="G26" i="8" l="1"/>
  <c r="S10" i="8"/>
  <c r="G11" i="8"/>
  <c r="S11" i="8" s="1"/>
  <c r="H26" i="8"/>
  <c r="T10" i="8"/>
  <c r="H11" i="8"/>
  <c r="T11" i="8" s="1"/>
  <c r="M26" i="8"/>
  <c r="Y10" i="8"/>
  <c r="Z10" i="8"/>
  <c r="M11" i="8"/>
  <c r="U10" i="8"/>
  <c r="I11" i="8"/>
  <c r="I26" i="8"/>
  <c r="K10" i="8"/>
  <c r="X8" i="8"/>
  <c r="K26" i="8" l="1"/>
  <c r="K11" i="8"/>
  <c r="X10" i="8"/>
  <c r="U26" i="8"/>
  <c r="I28" i="8"/>
  <c r="I32" i="8" s="1"/>
  <c r="T26" i="8"/>
  <c r="H28" i="8"/>
  <c r="T28" i="8" s="1"/>
  <c r="Y11" i="8"/>
  <c r="Z11" i="8"/>
  <c r="M36" i="8"/>
  <c r="Z36" i="8" s="1"/>
  <c r="S26" i="8"/>
  <c r="G28" i="8"/>
  <c r="Z26" i="8"/>
  <c r="Y26" i="8"/>
  <c r="M28" i="8"/>
  <c r="U11" i="8"/>
  <c r="H36" i="8"/>
  <c r="G36" i="8"/>
  <c r="L36" i="8"/>
  <c r="K36" i="8"/>
  <c r="L32" i="8"/>
  <c r="G42" i="5"/>
  <c r="F14" i="4" s="1"/>
  <c r="Z28" i="8" l="1"/>
  <c r="Y28" i="8"/>
  <c r="M32" i="8"/>
  <c r="H32" i="8"/>
  <c r="U32" i="8" s="1"/>
  <c r="T36" i="8"/>
  <c r="U28" i="8"/>
  <c r="S28" i="8"/>
  <c r="G32" i="8"/>
  <c r="X11" i="8"/>
  <c r="X26" i="8"/>
  <c r="K28" i="8"/>
  <c r="Y32" i="8"/>
  <c r="X36" i="8"/>
  <c r="Y36" i="8"/>
  <c r="L31" i="8"/>
  <c r="L33" i="8" s="1"/>
  <c r="K31" i="8"/>
  <c r="G31" i="8"/>
  <c r="H31" i="8"/>
  <c r="Y31" i="5"/>
  <c r="H42" i="5"/>
  <c r="T31" i="5"/>
  <c r="X31" i="5"/>
  <c r="U31" i="5"/>
  <c r="J42" i="5"/>
  <c r="I14" i="4" s="1"/>
  <c r="I42" i="5"/>
  <c r="H14" i="4" s="1"/>
  <c r="V31" i="5"/>
  <c r="AA31" i="5"/>
  <c r="W31" i="5"/>
  <c r="H33" i="8" l="1"/>
  <c r="G33" i="8"/>
  <c r="T33" i="8" s="1"/>
  <c r="Z32" i="8"/>
  <c r="M33" i="8"/>
  <c r="Z33" i="8" s="1"/>
  <c r="X28" i="8"/>
  <c r="T32" i="8"/>
  <c r="Y33" i="8"/>
  <c r="K32" i="8"/>
  <c r="I36" i="8"/>
  <c r="U36" i="8" s="1"/>
  <c r="F31" i="8"/>
  <c r="G14" i="4"/>
  <c r="L42" i="5"/>
  <c r="K42" i="5"/>
  <c r="K33" i="8" l="1"/>
  <c r="X32" i="8"/>
  <c r="J31" i="8"/>
  <c r="I31" i="8"/>
  <c r="K14" i="4"/>
  <c r="J14" i="4"/>
  <c r="X33" i="8" l="1"/>
  <c r="I33" i="8"/>
  <c r="U33" i="8" s="1"/>
  <c r="D62" i="1" l="1"/>
  <c r="J26" i="2" l="1"/>
  <c r="D26" i="2"/>
  <c r="C27" i="2"/>
  <c r="G27" i="2"/>
  <c r="I27" i="2"/>
  <c r="K27" i="2"/>
  <c r="M27" i="2"/>
  <c r="D8" i="8" l="1"/>
  <c r="P26" i="2"/>
  <c r="Q26" i="2"/>
  <c r="J8" i="8"/>
  <c r="V26" i="2"/>
  <c r="W26" i="2"/>
  <c r="V8" i="8" l="1"/>
  <c r="J10" i="8"/>
  <c r="W8" i="8"/>
  <c r="P8" i="8"/>
  <c r="D10" i="8"/>
  <c r="Q8" i="8"/>
  <c r="L27" i="2"/>
  <c r="D27" i="2"/>
  <c r="H27" i="2"/>
  <c r="J27" i="2"/>
  <c r="D26" i="8" l="1"/>
  <c r="P10" i="8"/>
  <c r="D11" i="8"/>
  <c r="Q10" i="8"/>
  <c r="J26" i="8"/>
  <c r="V10" i="8"/>
  <c r="J11" i="8"/>
  <c r="W10" i="8"/>
  <c r="V11" i="8" l="1"/>
  <c r="W11" i="8"/>
  <c r="V26" i="8"/>
  <c r="J28" i="8"/>
  <c r="W26" i="8"/>
  <c r="P11" i="8"/>
  <c r="Q11" i="8"/>
  <c r="D36" i="8"/>
  <c r="P26" i="8"/>
  <c r="D28" i="8"/>
  <c r="Q26" i="8"/>
  <c r="F36" i="8"/>
  <c r="J36" i="8"/>
  <c r="Q36" i="8" l="1"/>
  <c r="P36" i="8"/>
  <c r="V28" i="8"/>
  <c r="W28" i="8"/>
  <c r="Q28" i="8"/>
  <c r="D32" i="8"/>
  <c r="P28" i="8"/>
  <c r="V36" i="8"/>
  <c r="W36" i="8"/>
  <c r="R36" i="8"/>
  <c r="S36" i="8"/>
  <c r="F32" i="8"/>
  <c r="J32" i="8"/>
  <c r="D33" i="8" l="1"/>
  <c r="Q32" i="8"/>
  <c r="P32" i="8"/>
  <c r="R32" i="8"/>
  <c r="S32" i="8"/>
  <c r="V32" i="8"/>
  <c r="W32" i="8"/>
  <c r="F33" i="8"/>
  <c r="J33" i="8"/>
  <c r="Q33" i="8" l="1"/>
  <c r="P33" i="8"/>
  <c r="V33" i="8"/>
  <c r="W33" i="8"/>
  <c r="R33" i="8"/>
  <c r="S3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SAULNERON</author>
  </authors>
  <commentList>
    <comment ref="L17" authorId="0" shapeId="0" xr:uid="{7D5F6089-63ED-41BD-AF4E-BDA25460959E}">
      <text>
        <r>
          <rPr>
            <b/>
            <sz val="9"/>
            <color indexed="81"/>
            <rFont val="Tahoma"/>
            <charset val="1"/>
          </rPr>
          <t>Charlotte SAULNERON:</t>
        </r>
        <r>
          <rPr>
            <sz val="9"/>
            <color indexed="81"/>
            <rFont val="Tahoma"/>
            <charset val="1"/>
          </rPr>
          <t xml:space="preserve">
Produits rattachés : 19 409,43 €</t>
        </r>
      </text>
    </comment>
  </commentList>
</comments>
</file>

<file path=xl/sharedStrings.xml><?xml version="1.0" encoding="utf-8"?>
<sst xmlns="http://schemas.openxmlformats.org/spreadsheetml/2006/main" count="450" uniqueCount="170">
  <si>
    <t>CA 2014</t>
  </si>
  <si>
    <t>CA 2015</t>
  </si>
  <si>
    <t>CA 2016</t>
  </si>
  <si>
    <t>CA 2017</t>
  </si>
  <si>
    <t>CA 2018</t>
  </si>
  <si>
    <t>CA 2019</t>
  </si>
  <si>
    <t>CA 2020</t>
  </si>
  <si>
    <t>Chapitre 11</t>
  </si>
  <si>
    <t>Observations</t>
  </si>
  <si>
    <t>Achats</t>
  </si>
  <si>
    <t xml:space="preserve">Evolution des charges </t>
  </si>
  <si>
    <t>Maintenance</t>
  </si>
  <si>
    <t>Chapitre 12</t>
  </si>
  <si>
    <t>Charges de personnel</t>
  </si>
  <si>
    <t>Chapitre 65</t>
  </si>
  <si>
    <t>Autres charges de gestion courante</t>
  </si>
  <si>
    <t>Chapitre 66</t>
  </si>
  <si>
    <t>Charges financières</t>
  </si>
  <si>
    <t>Chapitre 67</t>
  </si>
  <si>
    <t>Charges exceptionnelles (op. réelles)</t>
  </si>
  <si>
    <t>Résultat de fonctionnement reporté</t>
  </si>
  <si>
    <t>Total opérations réelles</t>
  </si>
  <si>
    <t>Les opérations réelles ont un impact direct sur la trésorerie de la collectivité, il s'agit d'encaissements ou de décaissements effectifs.</t>
  </si>
  <si>
    <t>Chapitre 42</t>
  </si>
  <si>
    <t>Opérations d'ordre de transfert entre sections</t>
  </si>
  <si>
    <t>Virement à la section d'investissement</t>
  </si>
  <si>
    <t>Total opérations d'ordre</t>
  </si>
  <si>
    <t>Les opérations d'ordre non budgétaires n'ont pas de conséquences sur la trésorerie de la collectivité. Il s'agit de jeux d'écritures qui ne donnent lieu ni à encaissements, ni à décaissements.</t>
  </si>
  <si>
    <t>Charges à caractère général</t>
  </si>
  <si>
    <t>Dépenses</t>
  </si>
  <si>
    <t>Charges exceptionnelles</t>
  </si>
  <si>
    <t>Virement à investissement</t>
  </si>
  <si>
    <t>TOTAL DEPENSES DE FONCTIONNEMENT</t>
  </si>
  <si>
    <t>Total dépenses de fonctionnement</t>
  </si>
  <si>
    <t>Evolution des recettes</t>
  </si>
  <si>
    <t>Chapitre 70</t>
  </si>
  <si>
    <t>Chapitre 74</t>
  </si>
  <si>
    <t>Chapitre 77</t>
  </si>
  <si>
    <t>Produits exceptionnels</t>
  </si>
  <si>
    <t>Recettes</t>
  </si>
  <si>
    <t>Chapitre 20</t>
  </si>
  <si>
    <t>Chapitre 21</t>
  </si>
  <si>
    <t>Immobilisations corporelles</t>
  </si>
  <si>
    <t>Chapitre 23</t>
  </si>
  <si>
    <t>Immobilisations en cours</t>
  </si>
  <si>
    <t>Résultat d'investissement reporté</t>
  </si>
  <si>
    <t>Chapitre 40</t>
  </si>
  <si>
    <t>Chapitre 41</t>
  </si>
  <si>
    <t>Opérations patrimoniales (Op ordre à l'intérieur de la section)</t>
  </si>
  <si>
    <t>Emprunts et dettes assimilées</t>
  </si>
  <si>
    <t>Opérations patrimoniales</t>
  </si>
  <si>
    <t>Total dépenses d'investissement</t>
  </si>
  <si>
    <t>TOTAL DEPENSES D'INVESTISSEMENT</t>
  </si>
  <si>
    <t>Total recettes de fonctionnement</t>
  </si>
  <si>
    <t>Total recettes d'investissement</t>
  </si>
  <si>
    <t>TOTAL RECETTES DE FONCTIONNEMENT</t>
  </si>
  <si>
    <t>Chapitre 13</t>
  </si>
  <si>
    <t>Subventions d'investissement</t>
  </si>
  <si>
    <t xml:space="preserve">Evolution des recettes </t>
  </si>
  <si>
    <t>Chapitre 16</t>
  </si>
  <si>
    <t>Virement de la section de fonctionnement</t>
  </si>
  <si>
    <t>Fonctionnement</t>
  </si>
  <si>
    <t>Résultat antérieur reporté</t>
  </si>
  <si>
    <t>Total dépenses</t>
  </si>
  <si>
    <t>Excédent reporté</t>
  </si>
  <si>
    <t>Total recettes</t>
  </si>
  <si>
    <t>Excédent / Déficit</t>
  </si>
  <si>
    <t>Investissement</t>
  </si>
  <si>
    <t>Résultat d'exploitation (résultat de clôture)</t>
  </si>
  <si>
    <t>Evolution</t>
  </si>
  <si>
    <t>CA 2021</t>
  </si>
  <si>
    <t>Fournitures d'entretien et de petit équipement</t>
  </si>
  <si>
    <t>Autres matières et fournitures</t>
  </si>
  <si>
    <t>Total dépenses de gestion de services</t>
  </si>
  <si>
    <t>Total recettes de gestion des services</t>
  </si>
  <si>
    <t>Immobilisations incorporelles</t>
  </si>
  <si>
    <t>Total des dépenses d'équipement</t>
  </si>
  <si>
    <t>Frais d'études, de recherche, de développement et frais d'insertion</t>
  </si>
  <si>
    <t>Chapitre 10</t>
  </si>
  <si>
    <t>Fonds de roulement</t>
  </si>
  <si>
    <t>Eau &amp; Assainissement - Dépenses de fonctionnement</t>
  </si>
  <si>
    <t>CA 2011</t>
  </si>
  <si>
    <t>CA 2012</t>
  </si>
  <si>
    <t>CA 2013</t>
  </si>
  <si>
    <t>Achats d'études, prestations de services, équipements travaux</t>
  </si>
  <si>
    <t>Fournitures non stockables (eau, énergie…)</t>
  </si>
  <si>
    <t>Sous-traitance générale</t>
  </si>
  <si>
    <t>Entretien et réparations sur réseaux (tabourets, tampons fonte…)</t>
  </si>
  <si>
    <t>Entretien et réparations matériel roulant</t>
  </si>
  <si>
    <t>Entretien et réparations sur autres biens mobiliers</t>
  </si>
  <si>
    <t>Primes d'assurances (Bât. STEP, véhicules, remorque…)</t>
  </si>
  <si>
    <t>Etudes et recherches</t>
  </si>
  <si>
    <t>Honoraires</t>
  </si>
  <si>
    <t>Divers - Listings abonnés SEM</t>
  </si>
  <si>
    <t>Rémunérations d'intermédiaires et honoraires</t>
  </si>
  <si>
    <t>Services bancaires et assimilés (frais paiements en ligne)</t>
  </si>
  <si>
    <t>Droits d'enregistrement et de timbre</t>
  </si>
  <si>
    <t>Annonces et insertions</t>
  </si>
  <si>
    <t>Autres impôts, taxes et versements assimilés</t>
  </si>
  <si>
    <t>Locations, droits de passage et servitudes</t>
  </si>
  <si>
    <t>Frais postaux et frais de télécommunications</t>
  </si>
  <si>
    <t>2011 vs 2021</t>
  </si>
  <si>
    <t>Personnel extérieur au service (budget principal)</t>
  </si>
  <si>
    <t>Chapitre 14</t>
  </si>
  <si>
    <t>Atténuation de produits</t>
  </si>
  <si>
    <t>Rabais, remises sur prestations de services</t>
  </si>
  <si>
    <t>Créances admises en non-valeur</t>
  </si>
  <si>
    <t>Créances éteintes</t>
  </si>
  <si>
    <t>Intérêts des emprunts et dettes réglés à l'échéance</t>
  </si>
  <si>
    <t>Intérêts - Rattachement des ICNE</t>
  </si>
  <si>
    <t>Autres charges financières (si pénalités moratoires…)</t>
  </si>
  <si>
    <t>Charges exceptionnelles sur opérations de gestion</t>
  </si>
  <si>
    <t>Titres annulés sur exercices antérieurs</t>
  </si>
  <si>
    <t>Subventions exceptionnelles d'équipement</t>
  </si>
  <si>
    <t>Autres charges exceptionnelles</t>
  </si>
  <si>
    <t>Dotations aux amort. des immos corp. et incorporelles</t>
  </si>
  <si>
    <t>Reversement à l'agence de l'eau (redevance moderni. Réseaux coll.)</t>
  </si>
  <si>
    <t>Reversement de l'excédent à la collectivité de rattachement</t>
  </si>
  <si>
    <t>Intérêts des comptes courants et des dépôts créditeurs, sur ligne de crédits</t>
  </si>
  <si>
    <t>Travaux payés PFAC</t>
  </si>
  <si>
    <t>Redevances d'assainissement collectif sem 2 n-1 sem 1 n</t>
  </si>
  <si>
    <t>Redevance modernisation des réseaux de collecte</t>
  </si>
  <si>
    <t>Redevances d'assainissement non collectif (SPANC)</t>
  </si>
  <si>
    <t>Autres prestations de services (Exploitant redevance Agence)</t>
  </si>
  <si>
    <t>Produits des activités annexes</t>
  </si>
  <si>
    <t>Subventions d'exploitation</t>
  </si>
  <si>
    <t>Ventes produits, prestations, marchandises</t>
  </si>
  <si>
    <t>Eau &amp; Assainissement - Recettes de fonctionnement</t>
  </si>
  <si>
    <t>Subventions d'exploitation Aides aux territoires / Aide technique complémentaire</t>
  </si>
  <si>
    <t>Autres subventions d'exploitation</t>
  </si>
  <si>
    <t>Autres produits exceptionnels sur opérations de gestion</t>
  </si>
  <si>
    <t>Mandats annulés sur exercices antérieurs</t>
  </si>
  <si>
    <t>Subventions exercice précédent virées au résultat</t>
  </si>
  <si>
    <t>Autres produits exceptionnels</t>
  </si>
  <si>
    <t>Chapitre 78</t>
  </si>
  <si>
    <t>Reprises sur amortissements et provisions</t>
  </si>
  <si>
    <t>Reprises sur provisions pour risques et charges</t>
  </si>
  <si>
    <t>Eau &amp; Assainissement - Section de fonctionnement</t>
  </si>
  <si>
    <t>Budget annexe - Eau et Assainissement</t>
  </si>
  <si>
    <t>Eau &amp; Assainissement - Section d'investissement</t>
  </si>
  <si>
    <t>Eau &amp; Assainissement - Dépenses d'investissement</t>
  </si>
  <si>
    <t>Eau &amp; Assainissement - Recettes d'investissement</t>
  </si>
  <si>
    <t>Remb. Capital emprunts</t>
  </si>
  <si>
    <t>Remb. Capital prêt département</t>
  </si>
  <si>
    <t>Remb. Agence Eau : avances remboursables STEP</t>
  </si>
  <si>
    <t>Constructions</t>
  </si>
  <si>
    <t>Installations complexes spécialisés</t>
  </si>
  <si>
    <t>Matériel spécifique d'exploitation</t>
  </si>
  <si>
    <t>Autres installations, matériel et outillage techniques</t>
  </si>
  <si>
    <t>Constructions en cours</t>
  </si>
  <si>
    <t>Subventions exer. Précédent virées au résultat</t>
  </si>
  <si>
    <t>Construction</t>
  </si>
  <si>
    <t>Installations en cours</t>
  </si>
  <si>
    <t>Installations, matériel et outillage techniques</t>
  </si>
  <si>
    <t>Avances et acomptes versés sur commandes d'immos corporelles</t>
  </si>
  <si>
    <t>Réseaux d'assainissement</t>
  </si>
  <si>
    <t>Bâtiments d'exploitation</t>
  </si>
  <si>
    <t>Apports, dotations et réserves</t>
  </si>
  <si>
    <t>Subventions d'équipement</t>
  </si>
  <si>
    <t>Emprunts auprès d'établissements de crédits</t>
  </si>
  <si>
    <t>Emprunts reçus</t>
  </si>
  <si>
    <t>Avances et acomptes versés sur commandes d'immobilisations corporelles</t>
  </si>
  <si>
    <t>Amortissements des immobilisations</t>
  </si>
  <si>
    <t>Amort. Concessions et droits similaires</t>
  </si>
  <si>
    <t>Matériel spécifique d'installation</t>
  </si>
  <si>
    <t>Autres installations</t>
  </si>
  <si>
    <t>Autres réserves</t>
  </si>
  <si>
    <t>Apport complément dotation Etat (FCTVA)</t>
  </si>
  <si>
    <t>Autres dettes</t>
  </si>
  <si>
    <t>Amortissements et immobilisations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</si>
</sst>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\ _€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FFFF00"/>
      <name val="Arial Narrow"/>
      <family val="2"/>
    </font>
    <font>
      <i/>
      <sz val="11"/>
      <color theme="1"/>
      <name val="Arial Narrow"/>
      <family val="2"/>
    </font>
    <font>
      <i/>
      <sz val="10"/>
      <color rgb="FF009900"/>
      <name val="Arial Narrow"/>
      <family val="2"/>
    </font>
    <font>
      <b/>
      <sz val="16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b/>
      <sz val="14"/>
      <color rgb="FFFFFF00"/>
      <name val="Arial Narrow"/>
      <family val="2"/>
    </font>
    <font>
      <b/>
      <sz val="12"/>
      <color theme="1"/>
      <name val="Arial Narrow"/>
      <family val="2"/>
    </font>
    <font>
      <i/>
      <sz val="9"/>
      <color theme="1"/>
      <name val="Calibri"/>
      <family val="2"/>
      <scheme val="minor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164" fontId="1" fillId="0" borderId="9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right" vertical="center"/>
    </xf>
    <xf numFmtId="4" fontId="1" fillId="2" borderId="1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6" xfId="0" applyNumberFormat="1" applyFont="1" applyBorder="1" applyAlignment="1">
      <alignment horizontal="right" vertical="center"/>
    </xf>
    <xf numFmtId="4" fontId="1" fillId="2" borderId="14" xfId="0" applyNumberFormat="1" applyFont="1" applyFill="1" applyBorder="1" applyAlignment="1">
      <alignment horizontal="right" vertical="center"/>
    </xf>
    <xf numFmtId="164" fontId="7" fillId="0" borderId="2" xfId="0" applyNumberFormat="1" applyFont="1" applyBorder="1" applyAlignment="1">
      <alignment horizontal="left" vertical="center" wrapText="1"/>
    </xf>
    <xf numFmtId="164" fontId="2" fillId="5" borderId="14" xfId="0" applyNumberFormat="1" applyFont="1" applyFill="1" applyBorder="1" applyAlignment="1">
      <alignment horizontal="right" vertical="center"/>
    </xf>
    <xf numFmtId="164" fontId="2" fillId="5" borderId="15" xfId="0" applyNumberFormat="1" applyFont="1" applyFill="1" applyBorder="1" applyAlignment="1">
      <alignment horizontal="right" vertical="center"/>
    </xf>
    <xf numFmtId="164" fontId="2" fillId="5" borderId="16" xfId="0" applyNumberFormat="1" applyFont="1" applyFill="1" applyBorder="1" applyAlignment="1">
      <alignment horizontal="right" vertical="center"/>
    </xf>
    <xf numFmtId="4" fontId="2" fillId="2" borderId="14" xfId="0" applyNumberFormat="1" applyFont="1" applyFill="1" applyBorder="1" applyAlignment="1">
      <alignment horizontal="right" vertical="center"/>
    </xf>
    <xf numFmtId="164" fontId="8" fillId="5" borderId="2" xfId="0" applyNumberFormat="1" applyFont="1" applyFill="1" applyBorder="1" applyAlignment="1">
      <alignment horizontal="left" vertical="center" wrapText="1"/>
    </xf>
    <xf numFmtId="164" fontId="2" fillId="4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2" fontId="2" fillId="4" borderId="0" xfId="0" applyNumberFormat="1" applyFont="1" applyFill="1" applyAlignment="1">
      <alignment vertical="center"/>
    </xf>
    <xf numFmtId="4" fontId="2" fillId="4" borderId="0" xfId="0" applyNumberFormat="1" applyFont="1" applyFill="1" applyAlignment="1">
      <alignment vertical="center"/>
    </xf>
    <xf numFmtId="0" fontId="2" fillId="0" borderId="0" xfId="0" applyFont="1" applyAlignment="1">
      <alignment horizontal="right" vertical="center" wrapText="1"/>
    </xf>
    <xf numFmtId="164" fontId="9" fillId="0" borderId="4" xfId="0" applyNumberFormat="1" applyFont="1" applyBorder="1" applyAlignment="1">
      <alignment horizontal="left" vertical="center" wrapText="1"/>
    </xf>
    <xf numFmtId="0" fontId="10" fillId="3" borderId="14" xfId="0" applyFont="1" applyFill="1" applyBorder="1" applyAlignment="1">
      <alignment horizontal="center" vertical="center"/>
    </xf>
    <xf numFmtId="164" fontId="11" fillId="5" borderId="2" xfId="0" applyNumberFormat="1" applyFont="1" applyFill="1" applyBorder="1" applyAlignment="1">
      <alignment horizontal="right" vertical="center"/>
    </xf>
    <xf numFmtId="164" fontId="11" fillId="5" borderId="16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4" fontId="11" fillId="2" borderId="14" xfId="0" applyNumberFormat="1" applyFont="1" applyFill="1" applyBorder="1" applyAlignment="1">
      <alignment horizontal="right" vertical="center"/>
    </xf>
    <xf numFmtId="164" fontId="11" fillId="5" borderId="15" xfId="0" applyNumberFormat="1" applyFont="1" applyFill="1" applyBorder="1" applyAlignment="1">
      <alignment horizontal="right" vertical="center"/>
    </xf>
    <xf numFmtId="0" fontId="12" fillId="0" borderId="0" xfId="0" applyFont="1"/>
    <xf numFmtId="0" fontId="1" fillId="5" borderId="5" xfId="0" applyFont="1" applyFill="1" applyBorder="1" applyAlignment="1">
      <alignment vertical="center"/>
    </xf>
    <xf numFmtId="164" fontId="1" fillId="0" borderId="17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left" vertical="center" wrapText="1"/>
    </xf>
    <xf numFmtId="0" fontId="1" fillId="4" borderId="8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164" fontId="1" fillId="0" borderId="20" xfId="0" applyNumberFormat="1" applyFont="1" applyBorder="1" applyAlignment="1">
      <alignment horizontal="right" vertical="center"/>
    </xf>
    <xf numFmtId="164" fontId="1" fillId="0" borderId="22" xfId="0" applyNumberFormat="1" applyFont="1" applyBorder="1" applyAlignment="1">
      <alignment horizontal="right" vertical="center"/>
    </xf>
    <xf numFmtId="164" fontId="1" fillId="0" borderId="21" xfId="0" applyNumberFormat="1" applyFont="1" applyBorder="1" applyAlignment="1">
      <alignment horizontal="right" vertical="center"/>
    </xf>
    <xf numFmtId="4" fontId="1" fillId="2" borderId="2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4" fillId="0" borderId="0" xfId="0" applyFont="1"/>
    <xf numFmtId="4" fontId="2" fillId="0" borderId="0" xfId="0" applyNumberFormat="1" applyFont="1" applyAlignment="1">
      <alignment vertical="center"/>
    </xf>
    <xf numFmtId="164" fontId="13" fillId="0" borderId="5" xfId="0" applyNumberFormat="1" applyFont="1" applyBorder="1" applyAlignment="1">
      <alignment horizontal="left" vertical="center" wrapText="1"/>
    </xf>
    <xf numFmtId="164" fontId="1" fillId="0" borderId="23" xfId="0" applyNumberFormat="1" applyFont="1" applyBorder="1" applyAlignment="1">
      <alignment horizontal="left" vertical="center" wrapText="1"/>
    </xf>
    <xf numFmtId="0" fontId="1" fillId="4" borderId="23" xfId="0" applyFont="1" applyFill="1" applyBorder="1" applyAlignment="1">
      <alignment vertical="center"/>
    </xf>
    <xf numFmtId="164" fontId="1" fillId="0" borderId="24" xfId="0" applyNumberFormat="1" applyFont="1" applyBorder="1" applyAlignment="1">
      <alignment horizontal="right"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 wrapText="1"/>
    </xf>
    <xf numFmtId="0" fontId="1" fillId="4" borderId="26" xfId="0" applyFont="1" applyFill="1" applyBorder="1" applyAlignment="1">
      <alignment horizontal="center" vertical="center"/>
    </xf>
    <xf numFmtId="164" fontId="1" fillId="0" borderId="26" xfId="0" applyNumberFormat="1" applyFont="1" applyBorder="1" applyAlignment="1">
      <alignment horizontal="right" vertical="center"/>
    </xf>
    <xf numFmtId="4" fontId="1" fillId="2" borderId="26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164" fontId="1" fillId="7" borderId="1" xfId="0" applyNumberFormat="1" applyFont="1" applyFill="1" applyBorder="1" applyAlignment="1">
      <alignment horizontal="right" vertical="center"/>
    </xf>
    <xf numFmtId="164" fontId="1" fillId="7" borderId="10" xfId="0" applyNumberFormat="1" applyFont="1" applyFill="1" applyBorder="1" applyAlignment="1">
      <alignment horizontal="right" vertical="center"/>
    </xf>
    <xf numFmtId="164" fontId="1" fillId="7" borderId="4" xfId="0" applyNumberFormat="1" applyFont="1" applyFill="1" applyBorder="1" applyAlignment="1">
      <alignment horizontal="left" vertical="center" wrapText="1"/>
    </xf>
    <xf numFmtId="164" fontId="1" fillId="7" borderId="23" xfId="0" applyNumberFormat="1" applyFont="1" applyFill="1" applyBorder="1" applyAlignment="1">
      <alignment horizontal="left" vertical="center" wrapText="1"/>
    </xf>
    <xf numFmtId="164" fontId="1" fillId="8" borderId="11" xfId="0" applyNumberFormat="1" applyFont="1" applyFill="1" applyBorder="1" applyAlignment="1">
      <alignment horizontal="right" vertical="center"/>
    </xf>
    <xf numFmtId="164" fontId="1" fillId="8" borderId="12" xfId="0" applyNumberFormat="1" applyFont="1" applyFill="1" applyBorder="1" applyAlignment="1">
      <alignment horizontal="right" vertical="center"/>
    </xf>
    <xf numFmtId="164" fontId="1" fillId="8" borderId="13" xfId="0" applyNumberFormat="1" applyFont="1" applyFill="1" applyBorder="1" applyAlignment="1">
      <alignment horizontal="right" vertical="center"/>
    </xf>
    <xf numFmtId="164" fontId="1" fillId="8" borderId="5" xfId="0" applyNumberFormat="1" applyFont="1" applyFill="1" applyBorder="1" applyAlignment="1">
      <alignment horizontal="left" vertical="center" wrapText="1"/>
    </xf>
    <xf numFmtId="0" fontId="1" fillId="8" borderId="5" xfId="0" applyFont="1" applyFill="1" applyBorder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2" fillId="8" borderId="5" xfId="0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12" fillId="0" borderId="0" xfId="0" applyNumberFormat="1" applyFont="1"/>
    <xf numFmtId="164" fontId="1" fillId="7" borderId="5" xfId="0" applyNumberFormat="1" applyFont="1" applyFill="1" applyBorder="1" applyAlignment="1">
      <alignment horizontal="left" vertical="center" wrapText="1"/>
    </xf>
    <xf numFmtId="164" fontId="2" fillId="7" borderId="9" xfId="0" applyNumberFormat="1" applyFont="1" applyFill="1" applyBorder="1" applyAlignment="1">
      <alignment horizontal="right" vertical="center"/>
    </xf>
    <xf numFmtId="164" fontId="2" fillId="7" borderId="1" xfId="0" applyNumberFormat="1" applyFont="1" applyFill="1" applyBorder="1" applyAlignment="1">
      <alignment horizontal="right" vertical="center"/>
    </xf>
    <xf numFmtId="164" fontId="2" fillId="7" borderId="10" xfId="0" applyNumberFormat="1" applyFont="1" applyFill="1" applyBorder="1" applyAlignment="1">
      <alignment horizontal="right" vertical="center"/>
    </xf>
    <xf numFmtId="164" fontId="2" fillId="7" borderId="20" xfId="0" applyNumberFormat="1" applyFont="1" applyFill="1" applyBorder="1" applyAlignment="1">
      <alignment horizontal="right" vertical="center"/>
    </xf>
    <xf numFmtId="164" fontId="2" fillId="7" borderId="22" xfId="0" applyNumberFormat="1" applyFont="1" applyFill="1" applyBorder="1" applyAlignment="1">
      <alignment horizontal="right" vertical="center"/>
    </xf>
    <xf numFmtId="164" fontId="2" fillId="7" borderId="28" xfId="0" applyNumberFormat="1" applyFont="1" applyFill="1" applyBorder="1" applyAlignment="1">
      <alignment horizontal="right" vertical="center"/>
    </xf>
    <xf numFmtId="164" fontId="2" fillId="7" borderId="21" xfId="0" applyNumberFormat="1" applyFont="1" applyFill="1" applyBorder="1" applyAlignment="1">
      <alignment horizontal="right" vertical="center"/>
    </xf>
    <xf numFmtId="164" fontId="2" fillId="7" borderId="11" xfId="0" applyNumberFormat="1" applyFont="1" applyFill="1" applyBorder="1" applyAlignment="1">
      <alignment horizontal="right" vertical="center"/>
    </xf>
    <xf numFmtId="164" fontId="2" fillId="7" borderId="12" xfId="0" applyNumberFormat="1" applyFont="1" applyFill="1" applyBorder="1" applyAlignment="1">
      <alignment horizontal="right" vertical="center"/>
    </xf>
    <xf numFmtId="164" fontId="2" fillId="7" borderId="13" xfId="0" applyNumberFormat="1" applyFont="1" applyFill="1" applyBorder="1" applyAlignment="1">
      <alignment horizontal="right" vertical="center"/>
    </xf>
    <xf numFmtId="164" fontId="2" fillId="8" borderId="11" xfId="0" applyNumberFormat="1" applyFont="1" applyFill="1" applyBorder="1" applyAlignment="1">
      <alignment horizontal="right" vertical="center"/>
    </xf>
    <xf numFmtId="164" fontId="2" fillId="8" borderId="12" xfId="0" applyNumberFormat="1" applyFont="1" applyFill="1" applyBorder="1" applyAlignment="1">
      <alignment horizontal="right" vertical="center"/>
    </xf>
    <xf numFmtId="164" fontId="2" fillId="8" borderId="13" xfId="0" applyNumberFormat="1" applyFont="1" applyFill="1" applyBorder="1" applyAlignment="1">
      <alignment horizontal="right" vertical="center"/>
    </xf>
    <xf numFmtId="10" fontId="1" fillId="0" borderId="0" xfId="0" applyNumberFormat="1" applyFont="1" applyAlignment="1">
      <alignment vertical="center"/>
    </xf>
    <xf numFmtId="0" fontId="1" fillId="0" borderId="29" xfId="0" applyFont="1" applyBorder="1" applyAlignment="1">
      <alignment vertical="center" wrapText="1"/>
    </xf>
    <xf numFmtId="0" fontId="3" fillId="3" borderId="30" xfId="0" applyFont="1" applyFill="1" applyBorder="1" applyAlignment="1">
      <alignment horizontal="center" vertical="center"/>
    </xf>
    <xf numFmtId="164" fontId="1" fillId="0" borderId="31" xfId="0" applyNumberFormat="1" applyFont="1" applyBorder="1" applyAlignment="1">
      <alignment horizontal="right" vertical="center"/>
    </xf>
    <xf numFmtId="164" fontId="1" fillId="0" borderId="32" xfId="0" applyNumberFormat="1" applyFont="1" applyBorder="1" applyAlignment="1">
      <alignment horizontal="right" vertical="center"/>
    </xf>
    <xf numFmtId="164" fontId="1" fillId="0" borderId="33" xfId="0" applyNumberFormat="1" applyFont="1" applyBorder="1" applyAlignment="1">
      <alignment horizontal="right" vertical="center"/>
    </xf>
    <xf numFmtId="164" fontId="1" fillId="0" borderId="34" xfId="0" applyNumberFormat="1" applyFont="1" applyBorder="1" applyAlignment="1">
      <alignment horizontal="right" vertical="center"/>
    </xf>
    <xf numFmtId="164" fontId="1" fillId="0" borderId="30" xfId="0" applyNumberFormat="1" applyFont="1" applyBorder="1" applyAlignment="1">
      <alignment horizontal="right" vertical="center"/>
    </xf>
    <xf numFmtId="164" fontId="2" fillId="5" borderId="30" xfId="0" applyNumberFormat="1" applyFont="1" applyFill="1" applyBorder="1" applyAlignment="1">
      <alignment horizontal="right" vertical="center"/>
    </xf>
    <xf numFmtId="164" fontId="1" fillId="0" borderId="35" xfId="0" applyNumberFormat="1" applyFont="1" applyBorder="1" applyAlignment="1">
      <alignment horizontal="right" vertical="center"/>
    </xf>
    <xf numFmtId="164" fontId="1" fillId="0" borderId="37" xfId="0" applyNumberFormat="1" applyFont="1" applyBorder="1" applyAlignment="1">
      <alignment horizontal="right" vertical="center"/>
    </xf>
    <xf numFmtId="0" fontId="1" fillId="0" borderId="3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164" fontId="1" fillId="0" borderId="39" xfId="0" applyNumberFormat="1" applyFont="1" applyBorder="1" applyAlignment="1">
      <alignment horizontal="right" vertical="center"/>
    </xf>
    <xf numFmtId="164" fontId="1" fillId="0" borderId="40" xfId="0" applyNumberFormat="1" applyFont="1" applyBorder="1" applyAlignment="1">
      <alignment horizontal="right" vertical="center"/>
    </xf>
    <xf numFmtId="164" fontId="1" fillId="0" borderId="28" xfId="0" applyNumberFormat="1" applyFont="1" applyBorder="1" applyAlignment="1">
      <alignment horizontal="right" vertical="center"/>
    </xf>
    <xf numFmtId="164" fontId="1" fillId="0" borderId="38" xfId="0" applyNumberFormat="1" applyFont="1" applyBorder="1" applyAlignment="1">
      <alignment vertical="center"/>
    </xf>
    <xf numFmtId="4" fontId="1" fillId="0" borderId="38" xfId="0" applyNumberFormat="1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4" fontId="1" fillId="0" borderId="41" xfId="0" applyNumberFormat="1" applyFont="1" applyBorder="1" applyAlignment="1">
      <alignment vertical="center"/>
    </xf>
    <xf numFmtId="164" fontId="11" fillId="5" borderId="30" xfId="0" applyNumberFormat="1" applyFont="1" applyFill="1" applyBorder="1" applyAlignment="1">
      <alignment horizontal="right" vertical="center"/>
    </xf>
    <xf numFmtId="0" fontId="1" fillId="4" borderId="25" xfId="0" applyFont="1" applyFill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164" fontId="1" fillId="0" borderId="19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vertical="center"/>
    </xf>
    <xf numFmtId="4" fontId="1" fillId="0" borderId="42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1" fillId="0" borderId="43" xfId="0" applyNumberFormat="1" applyFont="1" applyBorder="1" applyAlignment="1">
      <alignment horizontal="right" vertical="center"/>
    </xf>
    <xf numFmtId="164" fontId="1" fillId="0" borderId="44" xfId="0" applyNumberFormat="1" applyFont="1" applyBorder="1" applyAlignment="1">
      <alignment horizontal="right" vertical="center"/>
    </xf>
    <xf numFmtId="0" fontId="1" fillId="4" borderId="16" xfId="0" applyFont="1" applyFill="1" applyBorder="1" applyAlignment="1">
      <alignment vertical="center"/>
    </xf>
    <xf numFmtId="0" fontId="1" fillId="4" borderId="45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vertical="center" wrapText="1"/>
    </xf>
    <xf numFmtId="164" fontId="1" fillId="0" borderId="45" xfId="0" applyNumberFormat="1" applyFont="1" applyBorder="1" applyAlignment="1">
      <alignment horizontal="right" vertical="center"/>
    </xf>
    <xf numFmtId="164" fontId="1" fillId="0" borderId="46" xfId="0" applyNumberFormat="1" applyFont="1" applyBorder="1" applyAlignment="1">
      <alignment horizontal="right" vertical="center"/>
    </xf>
    <xf numFmtId="4" fontId="1" fillId="2" borderId="45" xfId="0" applyNumberFormat="1" applyFont="1" applyFill="1" applyBorder="1" applyAlignment="1">
      <alignment horizontal="right" vertical="center"/>
    </xf>
    <xf numFmtId="164" fontId="5" fillId="0" borderId="36" xfId="0" applyNumberFormat="1" applyFont="1" applyBorder="1" applyAlignment="1">
      <alignment horizontal="left" vertical="center" wrapText="1"/>
    </xf>
    <xf numFmtId="2" fontId="1" fillId="0" borderId="0" xfId="0" applyNumberFormat="1" applyFont="1" applyAlignment="1">
      <alignment vertical="center"/>
    </xf>
    <xf numFmtId="0" fontId="2" fillId="4" borderId="2" xfId="0" applyFont="1" applyFill="1" applyBorder="1" applyAlignment="1">
      <alignment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left" vertical="center" wrapText="1"/>
    </xf>
    <xf numFmtId="3" fontId="1" fillId="0" borderId="27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left" vertical="center" wrapText="1"/>
    </xf>
    <xf numFmtId="0" fontId="3" fillId="3" borderId="47" xfId="0" applyFont="1" applyFill="1" applyBorder="1" applyAlignment="1">
      <alignment horizontal="center" vertical="center"/>
    </xf>
    <xf numFmtId="164" fontId="1" fillId="0" borderId="48" xfId="0" applyNumberFormat="1" applyFont="1" applyBorder="1" applyAlignment="1">
      <alignment horizontal="right" vertical="center"/>
    </xf>
    <xf numFmtId="164" fontId="1" fillId="0" borderId="49" xfId="0" applyNumberFormat="1" applyFont="1" applyBorder="1" applyAlignment="1">
      <alignment horizontal="right" vertical="center"/>
    </xf>
    <xf numFmtId="164" fontId="1" fillId="0" borderId="50" xfId="0" applyNumberFormat="1" applyFont="1" applyBorder="1" applyAlignment="1">
      <alignment horizontal="right" vertical="center"/>
    </xf>
    <xf numFmtId="164" fontId="1" fillId="0" borderId="47" xfId="0" applyNumberFormat="1" applyFont="1" applyBorder="1" applyAlignment="1">
      <alignment horizontal="right" vertical="center"/>
    </xf>
    <xf numFmtId="164" fontId="2" fillId="5" borderId="47" xfId="0" applyNumberFormat="1" applyFont="1" applyFill="1" applyBorder="1" applyAlignment="1">
      <alignment horizontal="right" vertical="center"/>
    </xf>
    <xf numFmtId="164" fontId="11" fillId="5" borderId="19" xfId="0" applyNumberFormat="1" applyFont="1" applyFill="1" applyBorder="1" applyAlignment="1">
      <alignment horizontal="right" vertical="center"/>
    </xf>
    <xf numFmtId="164" fontId="7" fillId="0" borderId="36" xfId="0" applyNumberFormat="1" applyFont="1" applyBorder="1" applyAlignment="1">
      <alignment horizontal="left" vertical="center" wrapText="1"/>
    </xf>
    <xf numFmtId="0" fontId="1" fillId="4" borderId="10" xfId="0" applyFont="1" applyFill="1" applyBorder="1" applyAlignment="1">
      <alignment vertical="center" wrapText="1"/>
    </xf>
    <xf numFmtId="164" fontId="1" fillId="0" borderId="51" xfId="0" applyNumberFormat="1" applyFont="1" applyBorder="1" applyAlignment="1">
      <alignment horizontal="right" vertical="center"/>
    </xf>
    <xf numFmtId="164" fontId="1" fillId="0" borderId="52" xfId="0" applyNumberFormat="1" applyFont="1" applyBorder="1" applyAlignment="1">
      <alignment horizontal="right" vertical="center"/>
    </xf>
    <xf numFmtId="164" fontId="1" fillId="0" borderId="53" xfId="0" applyNumberFormat="1" applyFont="1" applyBorder="1" applyAlignment="1">
      <alignment horizontal="right" vertical="center"/>
    </xf>
    <xf numFmtId="0" fontId="1" fillId="4" borderId="25" xfId="0" applyFont="1" applyFill="1" applyBorder="1" applyAlignment="1">
      <alignment vertical="center" wrapText="1"/>
    </xf>
    <xf numFmtId="0" fontId="1" fillId="4" borderId="45" xfId="0" applyFont="1" applyFill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4" fontId="11" fillId="5" borderId="14" xfId="0" applyNumberFormat="1" applyFont="1" applyFill="1" applyBorder="1" applyAlignment="1">
      <alignment horizontal="right" vertical="center"/>
    </xf>
    <xf numFmtId="164" fontId="1" fillId="0" borderId="54" xfId="0" applyNumberFormat="1" applyFont="1" applyBorder="1" applyAlignment="1">
      <alignment horizontal="right" vertical="center"/>
    </xf>
    <xf numFmtId="0" fontId="1" fillId="4" borderId="13" xfId="0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left" vertical="center" wrapText="1"/>
    </xf>
    <xf numFmtId="164" fontId="7" fillId="0" borderId="4" xfId="0" applyNumberFormat="1" applyFont="1" applyBorder="1" applyAlignment="1">
      <alignment horizontal="left" vertical="center" wrapText="1"/>
    </xf>
    <xf numFmtId="164" fontId="1" fillId="0" borderId="55" xfId="0" applyNumberFormat="1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0033CC"/>
      <color rgb="FF33CC33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AV36"/>
  <sheetViews>
    <sheetView tabSelected="1" workbookViewId="0">
      <selection activeCell="U37" sqref="U37"/>
    </sheetView>
  </sheetViews>
  <sheetFormatPr baseColWidth="10" defaultRowHeight="14.4" x14ac:dyDescent="0.3"/>
  <cols>
    <col min="1" max="1" width="44.6640625" customWidth="1"/>
    <col min="2" max="2" width="1.109375" customWidth="1"/>
    <col min="3" max="3" width="12.88671875" customWidth="1"/>
    <col min="11" max="12" width="13.44140625" customWidth="1"/>
    <col min="13" max="13" width="15.5546875" customWidth="1"/>
    <col min="14" max="14" width="1.5546875" customWidth="1"/>
    <col min="16" max="19" width="12.5546875" customWidth="1"/>
    <col min="20" max="20" width="12.6640625" customWidth="1"/>
    <col min="23" max="23" width="14" customWidth="1"/>
    <col min="24" max="24" width="14.109375" customWidth="1"/>
    <col min="25" max="25" width="13.33203125" customWidth="1"/>
    <col min="26" max="26" width="14.44140625" customWidth="1"/>
    <col min="27" max="27" width="0.88671875" customWidth="1"/>
    <col min="28" max="28" width="31.44140625" customWidth="1"/>
  </cols>
  <sheetData>
    <row r="1" spans="1:48" ht="20.399999999999999" x14ac:dyDescent="0.3">
      <c r="A1" s="9" t="s">
        <v>138</v>
      </c>
      <c r="B1" s="9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48" ht="18" customHeight="1" thickBot="1" x14ac:dyDescent="0.35">
      <c r="A2" s="8"/>
      <c r="B2" s="8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 t="s">
        <v>69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48" ht="16.2" thickBot="1" x14ac:dyDescent="0.35">
      <c r="A3" s="8"/>
      <c r="B3" s="2"/>
      <c r="C3" s="17" t="s">
        <v>81</v>
      </c>
      <c r="D3" s="18" t="s">
        <v>82</v>
      </c>
      <c r="E3" s="18" t="s">
        <v>83</v>
      </c>
      <c r="F3" s="18" t="s">
        <v>0</v>
      </c>
      <c r="G3" s="18" t="s">
        <v>1</v>
      </c>
      <c r="H3" s="18" t="s">
        <v>2</v>
      </c>
      <c r="I3" s="18" t="s">
        <v>3</v>
      </c>
      <c r="J3" s="18" t="s">
        <v>4</v>
      </c>
      <c r="K3" s="18" t="s">
        <v>5</v>
      </c>
      <c r="L3" s="18" t="s">
        <v>6</v>
      </c>
      <c r="M3" s="19" t="s">
        <v>70</v>
      </c>
      <c r="N3" s="2"/>
      <c r="O3" s="17" t="s">
        <v>81</v>
      </c>
      <c r="P3" s="18" t="s">
        <v>82</v>
      </c>
      <c r="Q3" s="18" t="s">
        <v>83</v>
      </c>
      <c r="R3" s="18" t="s">
        <v>0</v>
      </c>
      <c r="S3" s="18" t="s">
        <v>1</v>
      </c>
      <c r="T3" s="18" t="s">
        <v>2</v>
      </c>
      <c r="U3" s="18" t="s">
        <v>3</v>
      </c>
      <c r="V3" s="18" t="s">
        <v>4</v>
      </c>
      <c r="W3" s="18" t="s">
        <v>5</v>
      </c>
      <c r="X3" s="18" t="s">
        <v>6</v>
      </c>
      <c r="Y3" s="18" t="s">
        <v>70</v>
      </c>
      <c r="Z3" s="19" t="s">
        <v>101</v>
      </c>
      <c r="AA3" s="2"/>
      <c r="AB3" s="22" t="s">
        <v>8</v>
      </c>
    </row>
    <row r="4" spans="1:48" ht="18.75" customHeight="1" thickBot="1" x14ac:dyDescent="0.35">
      <c r="A4" s="8" t="s">
        <v>61</v>
      </c>
      <c r="B4" s="8"/>
      <c r="C4" s="10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6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06">
        <f>N4-F4</f>
        <v>0</v>
      </c>
      <c r="AB4" s="2"/>
      <c r="AC4" s="2"/>
      <c r="AD4" s="2"/>
      <c r="AE4" s="2"/>
      <c r="AF4" s="2"/>
      <c r="AG4" s="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x14ac:dyDescent="0.3">
      <c r="A5" s="10" t="s">
        <v>29</v>
      </c>
      <c r="B5" s="2"/>
      <c r="C5" s="25">
        <f>Fonctionnement!C14-C6</f>
        <v>169363.64</v>
      </c>
      <c r="D5" s="26">
        <f>Fonctionnement!D14-D6</f>
        <v>166213.19</v>
      </c>
      <c r="E5" s="26">
        <f>Fonctionnement!E14-E6</f>
        <v>234008.93000000002</v>
      </c>
      <c r="F5" s="26">
        <f>Fonctionnement!F14-F6</f>
        <v>248295.71</v>
      </c>
      <c r="G5" s="26">
        <f>Fonctionnement!G14-G6</f>
        <v>253321.11000000002</v>
      </c>
      <c r="H5" s="26">
        <f>Fonctionnement!H14-H6</f>
        <v>463550.05000000005</v>
      </c>
      <c r="I5" s="26">
        <f>Fonctionnement!I14-I6</f>
        <v>277744.65000000002</v>
      </c>
      <c r="J5" s="26">
        <f>Fonctionnement!J14-J6</f>
        <v>263051.70999999996</v>
      </c>
      <c r="K5" s="26">
        <f>Fonctionnement!K14-K6</f>
        <v>270007.21999999997</v>
      </c>
      <c r="L5" s="26">
        <f>Fonctionnement!L14-L6</f>
        <v>189636.22999999998</v>
      </c>
      <c r="M5" s="27">
        <f>Fonctionnement!M14-M6</f>
        <v>217064.91999999998</v>
      </c>
      <c r="N5" s="2"/>
      <c r="O5" s="28"/>
      <c r="P5" s="26">
        <f>D5-C5</f>
        <v>-3150.4500000000116</v>
      </c>
      <c r="Q5" s="26">
        <f t="shared" ref="Q5:Y11" si="0">E5-D5</f>
        <v>67795.74000000002</v>
      </c>
      <c r="R5" s="26">
        <f t="shared" si="0"/>
        <v>14286.77999999997</v>
      </c>
      <c r="S5" s="26">
        <f t="shared" si="0"/>
        <v>5025.4000000000233</v>
      </c>
      <c r="T5" s="26">
        <f t="shared" si="0"/>
        <v>210228.94000000003</v>
      </c>
      <c r="U5" s="26">
        <f t="shared" si="0"/>
        <v>-185805.40000000002</v>
      </c>
      <c r="V5" s="26">
        <f t="shared" si="0"/>
        <v>-14692.940000000061</v>
      </c>
      <c r="W5" s="26">
        <f t="shared" si="0"/>
        <v>6955.5100000000093</v>
      </c>
      <c r="X5" s="26">
        <f t="shared" si="0"/>
        <v>-80370.989999999991</v>
      </c>
      <c r="Y5" s="26">
        <f t="shared" si="0"/>
        <v>27428.690000000002</v>
      </c>
      <c r="Z5" s="27">
        <f>M5-C5</f>
        <v>47701.27999999997</v>
      </c>
      <c r="AA5" s="2"/>
      <c r="AB5" s="29"/>
    </row>
    <row r="6" spans="1:48" x14ac:dyDescent="0.3">
      <c r="A6" s="91" t="s">
        <v>62</v>
      </c>
      <c r="B6" s="2"/>
      <c r="C6" s="12">
        <f>'Fonct. Dép.'!D64</f>
        <v>0</v>
      </c>
      <c r="D6" s="7">
        <f>'Fonct. Dép.'!E64</f>
        <v>0</v>
      </c>
      <c r="E6" s="7">
        <f>'Fonct. Dép.'!F64</f>
        <v>0</v>
      </c>
      <c r="F6" s="7">
        <f>'Fonct. Dép.'!G64</f>
        <v>0</v>
      </c>
      <c r="G6" s="7">
        <f>'Fonct. Dép.'!H64</f>
        <v>0</v>
      </c>
      <c r="H6" s="7">
        <f>'Fonct. Dép.'!I64</f>
        <v>0</v>
      </c>
      <c r="I6" s="7">
        <f>'Fonct. Dép.'!J64</f>
        <v>0</v>
      </c>
      <c r="J6" s="7">
        <f>'Fonct. Dép.'!K64</f>
        <v>0</v>
      </c>
      <c r="K6" s="7">
        <f>'Fonct. Dép.'!L64</f>
        <v>0</v>
      </c>
      <c r="L6" s="7">
        <f>'Fonct. Dép.'!M64</f>
        <v>0</v>
      </c>
      <c r="M6" s="13">
        <f>'Fonct. Dép.'!N64</f>
        <v>36939.800000000003</v>
      </c>
      <c r="N6" s="2"/>
      <c r="O6" s="20"/>
      <c r="P6" s="7">
        <f t="shared" ref="P6:P11" si="1">D6-C6</f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  <c r="V6" s="7">
        <f t="shared" si="0"/>
        <v>0</v>
      </c>
      <c r="W6" s="7">
        <f t="shared" si="0"/>
        <v>0</v>
      </c>
      <c r="X6" s="7">
        <f t="shared" si="0"/>
        <v>0</v>
      </c>
      <c r="Y6" s="7">
        <f t="shared" si="0"/>
        <v>36939.800000000003</v>
      </c>
      <c r="Z6" s="13">
        <f t="shared" ref="Z6:Z11" si="2">M6-C6</f>
        <v>36939.800000000003</v>
      </c>
      <c r="AA6" s="2"/>
      <c r="AB6" s="48"/>
    </row>
    <row r="7" spans="1:48" x14ac:dyDescent="0.3">
      <c r="A7" s="92" t="s">
        <v>63</v>
      </c>
      <c r="B7" s="2"/>
      <c r="C7" s="109">
        <f>C5+C6</f>
        <v>169363.64</v>
      </c>
      <c r="D7" s="110">
        <f t="shared" ref="D7:M7" si="3">D5+D6</f>
        <v>166213.19</v>
      </c>
      <c r="E7" s="110">
        <f t="shared" si="3"/>
        <v>234008.93000000002</v>
      </c>
      <c r="F7" s="110">
        <f t="shared" si="3"/>
        <v>248295.71</v>
      </c>
      <c r="G7" s="110">
        <f t="shared" si="3"/>
        <v>253321.11000000002</v>
      </c>
      <c r="H7" s="110">
        <f t="shared" si="3"/>
        <v>463550.05000000005</v>
      </c>
      <c r="I7" s="110">
        <f t="shared" si="3"/>
        <v>277744.65000000002</v>
      </c>
      <c r="J7" s="110">
        <f t="shared" si="3"/>
        <v>263051.70999999996</v>
      </c>
      <c r="K7" s="110">
        <f t="shared" si="3"/>
        <v>270007.21999999997</v>
      </c>
      <c r="L7" s="110">
        <f t="shared" si="3"/>
        <v>189636.22999999998</v>
      </c>
      <c r="M7" s="111">
        <f t="shared" si="3"/>
        <v>254004.71999999997</v>
      </c>
      <c r="N7" s="2"/>
      <c r="O7" s="20"/>
      <c r="P7" s="110">
        <f t="shared" si="1"/>
        <v>-3150.4500000000116</v>
      </c>
      <c r="Q7" s="110">
        <f t="shared" si="0"/>
        <v>67795.74000000002</v>
      </c>
      <c r="R7" s="110">
        <f t="shared" si="0"/>
        <v>14286.77999999997</v>
      </c>
      <c r="S7" s="110">
        <f t="shared" si="0"/>
        <v>5025.4000000000233</v>
      </c>
      <c r="T7" s="110">
        <f t="shared" si="0"/>
        <v>210228.94000000003</v>
      </c>
      <c r="U7" s="110">
        <f t="shared" si="0"/>
        <v>-185805.40000000002</v>
      </c>
      <c r="V7" s="110">
        <f t="shared" si="0"/>
        <v>-14692.940000000061</v>
      </c>
      <c r="W7" s="110">
        <f t="shared" si="0"/>
        <v>6955.5100000000093</v>
      </c>
      <c r="X7" s="110">
        <f t="shared" si="0"/>
        <v>-80370.989999999991</v>
      </c>
      <c r="Y7" s="110">
        <f t="shared" si="0"/>
        <v>64368.489999999991</v>
      </c>
      <c r="Z7" s="111">
        <f t="shared" si="2"/>
        <v>84641.079999999958</v>
      </c>
      <c r="AA7" s="2"/>
      <c r="AB7" s="97"/>
    </row>
    <row r="8" spans="1:48" x14ac:dyDescent="0.3">
      <c r="A8" s="11" t="s">
        <v>39</v>
      </c>
      <c r="B8" s="2"/>
      <c r="C8" s="12">
        <f>Fonctionnement!C26-Fonctionnement!C24</f>
        <v>546051.6399999999</v>
      </c>
      <c r="D8" s="7">
        <f>Fonctionnement!D26-Fonctionnement!D24</f>
        <v>219999.13999999996</v>
      </c>
      <c r="E8" s="7">
        <f>Fonctionnement!E26-Fonctionnement!E24</f>
        <v>213858.95</v>
      </c>
      <c r="F8" s="7">
        <f>Fonctionnement!F26-Fonctionnement!F24</f>
        <v>299496.16000000003</v>
      </c>
      <c r="G8" s="7">
        <f>Fonctionnement!G26-Fonctionnement!G24</f>
        <v>605616.25</v>
      </c>
      <c r="H8" s="7">
        <f>Fonctionnement!H26-Fonctionnement!H24</f>
        <v>326554.45999999996</v>
      </c>
      <c r="I8" s="7">
        <f>Fonctionnement!I26-Fonctionnement!I24</f>
        <v>212528.19</v>
      </c>
      <c r="J8" s="7">
        <f>Fonctionnement!J26-Fonctionnement!J24</f>
        <v>235550.61</v>
      </c>
      <c r="K8" s="7">
        <f>Fonctionnement!K26-Fonctionnement!K24</f>
        <v>141423.65999999997</v>
      </c>
      <c r="L8" s="7">
        <f>Fonctionnement!L26-Fonctionnement!L24</f>
        <v>158557.96000000002</v>
      </c>
      <c r="M8" s="13">
        <f>Fonctionnement!M26-Fonctionnement!M24</f>
        <v>166022.22</v>
      </c>
      <c r="N8" s="2"/>
      <c r="O8" s="20"/>
      <c r="P8" s="7">
        <f t="shared" si="1"/>
        <v>-326052.49999999994</v>
      </c>
      <c r="Q8" s="7">
        <f t="shared" si="0"/>
        <v>-6140.1899999999441</v>
      </c>
      <c r="R8" s="7">
        <f t="shared" si="0"/>
        <v>85637.210000000021</v>
      </c>
      <c r="S8" s="7">
        <f t="shared" si="0"/>
        <v>306120.08999999997</v>
      </c>
      <c r="T8" s="7">
        <f t="shared" si="0"/>
        <v>-279061.79000000004</v>
      </c>
      <c r="U8" s="7">
        <f t="shared" si="0"/>
        <v>-114026.26999999996</v>
      </c>
      <c r="V8" s="7">
        <f t="shared" si="0"/>
        <v>23022.419999999984</v>
      </c>
      <c r="W8" s="7">
        <f t="shared" si="0"/>
        <v>-94126.950000000012</v>
      </c>
      <c r="X8" s="7">
        <f t="shared" si="0"/>
        <v>17134.300000000047</v>
      </c>
      <c r="Y8" s="7">
        <f t="shared" si="0"/>
        <v>7464.2599999999802</v>
      </c>
      <c r="Z8" s="13">
        <f t="shared" si="2"/>
        <v>-380029.41999999993</v>
      </c>
      <c r="AA8" s="2"/>
      <c r="AB8" s="23"/>
    </row>
    <row r="9" spans="1:48" x14ac:dyDescent="0.3">
      <c r="A9" s="91" t="s">
        <v>64</v>
      </c>
      <c r="B9" s="2"/>
      <c r="C9" s="12">
        <f>Fonctionnement!C24</f>
        <v>303684.55</v>
      </c>
      <c r="D9" s="7">
        <f>Fonctionnement!D24</f>
        <v>314391.57</v>
      </c>
      <c r="E9" s="7">
        <f>Fonctionnement!E24</f>
        <v>360214.09</v>
      </c>
      <c r="F9" s="7">
        <f>Fonctionnement!F24</f>
        <v>332053.89</v>
      </c>
      <c r="G9" s="7">
        <f>Fonctionnement!G24</f>
        <v>383254.34</v>
      </c>
      <c r="H9" s="7">
        <f>Fonctionnement!H24</f>
        <v>726710.56</v>
      </c>
      <c r="I9" s="7">
        <f>Fonctionnement!I24</f>
        <v>348313.57</v>
      </c>
      <c r="J9" s="7">
        <f>Fonctionnement!J24</f>
        <v>234206.25</v>
      </c>
      <c r="K9" s="7">
        <f>Fonctionnement!K24</f>
        <v>156865.69</v>
      </c>
      <c r="L9" s="7">
        <f>Fonctionnement!L24</f>
        <v>0</v>
      </c>
      <c r="M9" s="57">
        <f>Fonctionnement!M24</f>
        <v>0</v>
      </c>
      <c r="N9" s="2"/>
      <c r="O9" s="20"/>
      <c r="P9" s="7">
        <f t="shared" si="1"/>
        <v>10707.020000000019</v>
      </c>
      <c r="Q9" s="7">
        <f t="shared" si="0"/>
        <v>45822.520000000019</v>
      </c>
      <c r="R9" s="7">
        <f t="shared" si="0"/>
        <v>-28160.200000000012</v>
      </c>
      <c r="S9" s="7">
        <f t="shared" si="0"/>
        <v>51200.450000000012</v>
      </c>
      <c r="T9" s="7">
        <f t="shared" si="0"/>
        <v>343456.22000000003</v>
      </c>
      <c r="U9" s="7">
        <f t="shared" si="0"/>
        <v>-378396.99000000005</v>
      </c>
      <c r="V9" s="7">
        <f t="shared" si="0"/>
        <v>-114107.32</v>
      </c>
      <c r="W9" s="7">
        <f t="shared" si="0"/>
        <v>-77340.56</v>
      </c>
      <c r="X9" s="7">
        <f t="shared" si="0"/>
        <v>-156865.69</v>
      </c>
      <c r="Y9" s="7">
        <f t="shared" si="0"/>
        <v>0</v>
      </c>
      <c r="Z9" s="13">
        <f t="shared" si="2"/>
        <v>-303684.55</v>
      </c>
      <c r="AA9" s="2"/>
      <c r="AB9" s="23"/>
    </row>
    <row r="10" spans="1:48" x14ac:dyDescent="0.3">
      <c r="A10" s="94" t="s">
        <v>65</v>
      </c>
      <c r="B10" s="2"/>
      <c r="C10" s="112">
        <f>C8+C9</f>
        <v>849736.19</v>
      </c>
      <c r="D10" s="113">
        <f t="shared" ref="D10:M10" si="4">D8+D9</f>
        <v>534390.71</v>
      </c>
      <c r="E10" s="113">
        <f t="shared" si="4"/>
        <v>574073.04</v>
      </c>
      <c r="F10" s="113">
        <f t="shared" si="4"/>
        <v>631550.05000000005</v>
      </c>
      <c r="G10" s="113">
        <f t="shared" si="4"/>
        <v>988870.59000000008</v>
      </c>
      <c r="H10" s="113">
        <f t="shared" si="4"/>
        <v>1053265.02</v>
      </c>
      <c r="I10" s="113">
        <f t="shared" si="4"/>
        <v>560841.76</v>
      </c>
      <c r="J10" s="113">
        <f t="shared" si="4"/>
        <v>469756.86</v>
      </c>
      <c r="K10" s="113">
        <f t="shared" si="4"/>
        <v>298289.34999999998</v>
      </c>
      <c r="L10" s="113">
        <f t="shared" si="4"/>
        <v>158557.96000000002</v>
      </c>
      <c r="M10" s="114">
        <f t="shared" si="4"/>
        <v>166022.22</v>
      </c>
      <c r="N10" s="2"/>
      <c r="O10" s="20"/>
      <c r="P10" s="113">
        <f t="shared" si="1"/>
        <v>-315345.48</v>
      </c>
      <c r="Q10" s="113">
        <f t="shared" si="0"/>
        <v>39682.330000000075</v>
      </c>
      <c r="R10" s="113">
        <f t="shared" si="0"/>
        <v>57477.010000000009</v>
      </c>
      <c r="S10" s="113">
        <f t="shared" si="0"/>
        <v>357320.54000000004</v>
      </c>
      <c r="T10" s="113">
        <f t="shared" si="0"/>
        <v>64394.429999999935</v>
      </c>
      <c r="U10" s="113">
        <f t="shared" si="0"/>
        <v>-492423.26</v>
      </c>
      <c r="V10" s="113">
        <f t="shared" si="0"/>
        <v>-91084.900000000023</v>
      </c>
      <c r="W10" s="113">
        <f t="shared" si="0"/>
        <v>-171467.51</v>
      </c>
      <c r="X10" s="113">
        <f t="shared" si="0"/>
        <v>-139731.38999999996</v>
      </c>
      <c r="Y10" s="113">
        <f t="shared" si="0"/>
        <v>7464.2599999999802</v>
      </c>
      <c r="Z10" s="115">
        <f t="shared" si="2"/>
        <v>-683713.97</v>
      </c>
      <c r="AA10" s="2"/>
      <c r="AB10" s="98"/>
    </row>
    <row r="11" spans="1:48" ht="15" thickBot="1" x14ac:dyDescent="0.35">
      <c r="A11" s="103" t="s">
        <v>66</v>
      </c>
      <c r="B11" s="2"/>
      <c r="C11" s="99">
        <f>C10-C7</f>
        <v>680372.54999999993</v>
      </c>
      <c r="D11" s="100">
        <f t="shared" ref="D11:M11" si="5">D10-D7</f>
        <v>368177.51999999996</v>
      </c>
      <c r="E11" s="100">
        <f t="shared" si="5"/>
        <v>340064.11</v>
      </c>
      <c r="F11" s="100">
        <f t="shared" si="5"/>
        <v>383254.34000000008</v>
      </c>
      <c r="G11" s="100">
        <f t="shared" si="5"/>
        <v>735549.4800000001</v>
      </c>
      <c r="H11" s="100">
        <f t="shared" si="5"/>
        <v>589714.97</v>
      </c>
      <c r="I11" s="100">
        <f t="shared" si="5"/>
        <v>283097.11</v>
      </c>
      <c r="J11" s="100">
        <f t="shared" si="5"/>
        <v>206705.15000000002</v>
      </c>
      <c r="K11" s="100">
        <f t="shared" si="5"/>
        <v>28282.130000000005</v>
      </c>
      <c r="L11" s="100">
        <f t="shared" si="5"/>
        <v>-31078.26999999996</v>
      </c>
      <c r="M11" s="101">
        <f t="shared" si="5"/>
        <v>-87982.499999999971</v>
      </c>
      <c r="N11" s="2"/>
      <c r="O11" s="21"/>
      <c r="P11" s="100">
        <f t="shared" si="1"/>
        <v>-312195.02999999997</v>
      </c>
      <c r="Q11" s="100">
        <f t="shared" si="0"/>
        <v>-28113.409999999974</v>
      </c>
      <c r="R11" s="100">
        <f t="shared" si="0"/>
        <v>43190.230000000098</v>
      </c>
      <c r="S11" s="100">
        <f t="shared" si="0"/>
        <v>352295.14</v>
      </c>
      <c r="T11" s="100">
        <f t="shared" si="0"/>
        <v>-145834.51000000013</v>
      </c>
      <c r="U11" s="100">
        <f t="shared" si="0"/>
        <v>-306617.86</v>
      </c>
      <c r="V11" s="100">
        <f t="shared" si="0"/>
        <v>-76391.959999999963</v>
      </c>
      <c r="W11" s="100">
        <f t="shared" si="0"/>
        <v>-178423.02000000002</v>
      </c>
      <c r="X11" s="100">
        <f t="shared" si="0"/>
        <v>-59360.399999999965</v>
      </c>
      <c r="Y11" s="100">
        <f t="shared" si="0"/>
        <v>-56904.23000000001</v>
      </c>
      <c r="Z11" s="101">
        <f t="shared" si="2"/>
        <v>-768355.04999999993</v>
      </c>
      <c r="AA11" s="2"/>
      <c r="AB11" s="102"/>
    </row>
    <row r="12" spans="1:48" ht="18.75" customHeight="1" thickBot="1" x14ac:dyDescent="0.35">
      <c r="A12" s="8" t="s">
        <v>67</v>
      </c>
      <c r="B12" s="8"/>
      <c r="C12" s="104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6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106">
        <f>N12-F12</f>
        <v>0</v>
      </c>
      <c r="AB12" s="2"/>
      <c r="AC12" s="2"/>
      <c r="AD12" s="2"/>
      <c r="AE12" s="2"/>
      <c r="AF12" s="2"/>
      <c r="AG12" s="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x14ac:dyDescent="0.3">
      <c r="A13" s="10" t="s">
        <v>29</v>
      </c>
      <c r="B13" s="2"/>
      <c r="C13" s="25">
        <f>Investissement!C13-C14</f>
        <v>534929.08000000007</v>
      </c>
      <c r="D13" s="26">
        <f>Investissement!D13-D14</f>
        <v>236442.84999999998</v>
      </c>
      <c r="E13" s="26">
        <f>Investissement!E13-E14</f>
        <v>288992.94</v>
      </c>
      <c r="F13" s="26">
        <f>Investissement!F13-F14</f>
        <v>1293335.9099999999</v>
      </c>
      <c r="G13" s="26">
        <f>Investissement!G13-G14</f>
        <v>642383.44999999995</v>
      </c>
      <c r="H13" s="26">
        <f>Investissement!H13-H14</f>
        <v>570867.22</v>
      </c>
      <c r="I13" s="26">
        <f>Investissement!I13-I14</f>
        <v>98684.69</v>
      </c>
      <c r="J13" s="26">
        <f>Investissement!J13-J14</f>
        <v>308174.77999999997</v>
      </c>
      <c r="K13" s="26">
        <f>Investissement!K13-K14</f>
        <v>367907.04000000004</v>
      </c>
      <c r="L13" s="26">
        <f>Investissement!L13-L14</f>
        <v>127934.40000000002</v>
      </c>
      <c r="M13" s="27">
        <f>Investissement!M13-M14</f>
        <v>95113.080000000016</v>
      </c>
      <c r="N13" s="2"/>
      <c r="O13" s="28"/>
      <c r="P13" s="26">
        <f t="shared" ref="P13:P19" si="6">D13-C13</f>
        <v>-298486.2300000001</v>
      </c>
      <c r="Q13" s="26">
        <f t="shared" ref="Q13:Q19" si="7">E13-D13</f>
        <v>52550.090000000026</v>
      </c>
      <c r="R13" s="26">
        <f t="shared" ref="R13:R19" si="8">F13-E13</f>
        <v>1004342.97</v>
      </c>
      <c r="S13" s="26">
        <f t="shared" ref="S13:S19" si="9">G13-F13</f>
        <v>-650952.46</v>
      </c>
      <c r="T13" s="26">
        <f t="shared" ref="T13:T19" si="10">H13-G13</f>
        <v>-71516.229999999981</v>
      </c>
      <c r="U13" s="26">
        <f t="shared" ref="U13:U19" si="11">I13-H13</f>
        <v>-472182.52999999997</v>
      </c>
      <c r="V13" s="26">
        <f t="shared" ref="V13:V19" si="12">J13-I13</f>
        <v>209490.08999999997</v>
      </c>
      <c r="W13" s="26">
        <f t="shared" ref="W13:W19" si="13">K13-J13</f>
        <v>59732.260000000068</v>
      </c>
      <c r="X13" s="26">
        <f t="shared" ref="X13:X19" si="14">L13-K13</f>
        <v>-239972.64</v>
      </c>
      <c r="Y13" s="26">
        <f t="shared" ref="Y13:Y19" si="15">M13-L13</f>
        <v>-32821.320000000007</v>
      </c>
      <c r="Z13" s="27">
        <f t="shared" ref="Z13:Z19" si="16">M13-C13</f>
        <v>-439816.00000000006</v>
      </c>
      <c r="AA13" s="2"/>
      <c r="AB13" s="29"/>
    </row>
    <row r="14" spans="1:48" x14ac:dyDescent="0.3">
      <c r="A14" s="91" t="s">
        <v>62</v>
      </c>
      <c r="B14" s="2"/>
      <c r="C14" s="12">
        <f>Investissement!C11</f>
        <v>0</v>
      </c>
      <c r="D14" s="7">
        <f>Investissement!D11</f>
        <v>356943.76</v>
      </c>
      <c r="E14" s="7">
        <f>Investissement!E11</f>
        <v>0</v>
      </c>
      <c r="F14" s="7">
        <f>Investissement!F11</f>
        <v>0</v>
      </c>
      <c r="G14" s="7">
        <f>Investissement!G11</f>
        <v>0</v>
      </c>
      <c r="H14" s="7">
        <f>Investissement!H11</f>
        <v>0</v>
      </c>
      <c r="I14" s="7">
        <f>Investissement!I11</f>
        <v>233284.5</v>
      </c>
      <c r="J14" s="7">
        <f>Investissement!J11</f>
        <v>41444.120000000003</v>
      </c>
      <c r="K14" s="7">
        <f>Investissement!K11</f>
        <v>49839.46</v>
      </c>
      <c r="L14" s="7">
        <f>Investissement!L11</f>
        <v>295705.90000000002</v>
      </c>
      <c r="M14" s="13">
        <f>Investissement!M11</f>
        <v>296251.25</v>
      </c>
      <c r="N14" s="2"/>
      <c r="O14" s="20"/>
      <c r="P14" s="7">
        <f t="shared" si="6"/>
        <v>356943.76</v>
      </c>
      <c r="Q14" s="7">
        <f t="shared" si="7"/>
        <v>-356943.76</v>
      </c>
      <c r="R14" s="7">
        <f t="shared" si="8"/>
        <v>0</v>
      </c>
      <c r="S14" s="7">
        <f t="shared" si="9"/>
        <v>0</v>
      </c>
      <c r="T14" s="7">
        <f t="shared" si="10"/>
        <v>0</v>
      </c>
      <c r="U14" s="7">
        <f t="shared" si="11"/>
        <v>233284.5</v>
      </c>
      <c r="V14" s="7">
        <f t="shared" si="12"/>
        <v>-191840.38</v>
      </c>
      <c r="W14" s="7">
        <f t="shared" si="13"/>
        <v>8395.3399999999965</v>
      </c>
      <c r="X14" s="7">
        <f t="shared" si="14"/>
        <v>245866.44000000003</v>
      </c>
      <c r="Y14" s="7">
        <f t="shared" si="15"/>
        <v>545.34999999997672</v>
      </c>
      <c r="Z14" s="13">
        <f t="shared" si="16"/>
        <v>296251.25</v>
      </c>
      <c r="AA14" s="2"/>
      <c r="AB14" s="48"/>
    </row>
    <row r="15" spans="1:48" x14ac:dyDescent="0.3">
      <c r="A15" s="92" t="s">
        <v>63</v>
      </c>
      <c r="B15" s="2"/>
      <c r="C15" s="109">
        <f t="shared" ref="C15:L15" si="17">C13+C14</f>
        <v>534929.08000000007</v>
      </c>
      <c r="D15" s="110">
        <f t="shared" si="17"/>
        <v>593386.61</v>
      </c>
      <c r="E15" s="110">
        <f t="shared" si="17"/>
        <v>288992.94</v>
      </c>
      <c r="F15" s="110">
        <f t="shared" si="17"/>
        <v>1293335.9099999999</v>
      </c>
      <c r="G15" s="110">
        <f t="shared" si="17"/>
        <v>642383.44999999995</v>
      </c>
      <c r="H15" s="110">
        <f t="shared" si="17"/>
        <v>570867.22</v>
      </c>
      <c r="I15" s="110">
        <f t="shared" si="17"/>
        <v>331969.19</v>
      </c>
      <c r="J15" s="110">
        <f t="shared" si="17"/>
        <v>349618.89999999997</v>
      </c>
      <c r="K15" s="110">
        <f t="shared" si="17"/>
        <v>417746.50000000006</v>
      </c>
      <c r="L15" s="110">
        <f t="shared" si="17"/>
        <v>423640.30000000005</v>
      </c>
      <c r="M15" s="111">
        <f>M13+M14</f>
        <v>391364.33</v>
      </c>
      <c r="N15" s="2"/>
      <c r="O15" s="20"/>
      <c r="P15" s="95">
        <f t="shared" si="6"/>
        <v>58457.529999999912</v>
      </c>
      <c r="Q15" s="95">
        <f t="shared" si="7"/>
        <v>-304393.67</v>
      </c>
      <c r="R15" s="95">
        <f t="shared" si="8"/>
        <v>1004342.97</v>
      </c>
      <c r="S15" s="95">
        <f t="shared" si="9"/>
        <v>-650952.46</v>
      </c>
      <c r="T15" s="95">
        <f t="shared" si="10"/>
        <v>-71516.229999999981</v>
      </c>
      <c r="U15" s="95">
        <f t="shared" si="11"/>
        <v>-238898.02999999997</v>
      </c>
      <c r="V15" s="95">
        <f t="shared" si="12"/>
        <v>17649.709999999963</v>
      </c>
      <c r="W15" s="95">
        <f t="shared" si="13"/>
        <v>68127.600000000093</v>
      </c>
      <c r="X15" s="95">
        <f t="shared" si="14"/>
        <v>5893.7999999999884</v>
      </c>
      <c r="Y15" s="95">
        <f t="shared" si="15"/>
        <v>-32275.97000000003</v>
      </c>
      <c r="Z15" s="96">
        <f t="shared" si="16"/>
        <v>-143564.75000000006</v>
      </c>
      <c r="AA15" s="2"/>
      <c r="AB15" s="97"/>
    </row>
    <row r="16" spans="1:48" x14ac:dyDescent="0.3">
      <c r="A16" s="11" t="s">
        <v>39</v>
      </c>
      <c r="B16" s="2"/>
      <c r="C16" s="12">
        <f>Investissement!C26-Investissement!C24</f>
        <v>128869.23000000001</v>
      </c>
      <c r="D16" s="7">
        <f>Investissement!D26-Investissement!D24</f>
        <v>617598.5</v>
      </c>
      <c r="E16" s="7">
        <f>Investissement!E26-Investissement!E24</f>
        <v>438715.56000000006</v>
      </c>
      <c r="F16" s="7">
        <f>Investissement!F26-Investissement!F24</f>
        <v>1382441.32</v>
      </c>
      <c r="G16" s="7">
        <f>Investissement!G26-Investissement!G24</f>
        <v>399216.00999999995</v>
      </c>
      <c r="H16" s="7">
        <f>Investissement!H26-Investissement!H24</f>
        <v>317710.24</v>
      </c>
      <c r="I16" s="7">
        <f>Investissement!I26-Investissement!I24</f>
        <v>290525.07</v>
      </c>
      <c r="J16" s="7">
        <f>Investissement!J26-Investissement!J24</f>
        <v>299779.44</v>
      </c>
      <c r="K16" s="7">
        <f>Investissement!K26-Investissement!K24</f>
        <v>122040.6</v>
      </c>
      <c r="L16" s="7">
        <f>Investissement!L26-Investissement!L24</f>
        <v>127389.05</v>
      </c>
      <c r="M16" s="13">
        <f>Investissement!M26-Investissement!M24</f>
        <v>82743.14</v>
      </c>
      <c r="N16" s="2"/>
      <c r="O16" s="20"/>
      <c r="P16" s="7">
        <f t="shared" si="6"/>
        <v>488729.27</v>
      </c>
      <c r="Q16" s="7">
        <f t="shared" si="7"/>
        <v>-178882.93999999994</v>
      </c>
      <c r="R16" s="7">
        <f t="shared" si="8"/>
        <v>943725.76</v>
      </c>
      <c r="S16" s="7">
        <f t="shared" si="9"/>
        <v>-983225.31</v>
      </c>
      <c r="T16" s="7">
        <f t="shared" si="10"/>
        <v>-81505.76999999996</v>
      </c>
      <c r="U16" s="7">
        <f t="shared" si="11"/>
        <v>-27185.169999999984</v>
      </c>
      <c r="V16" s="7">
        <f t="shared" si="12"/>
        <v>9254.3699999999953</v>
      </c>
      <c r="W16" s="7">
        <f t="shared" si="13"/>
        <v>-177738.84</v>
      </c>
      <c r="X16" s="7">
        <f t="shared" si="14"/>
        <v>5348.4499999999971</v>
      </c>
      <c r="Y16" s="7">
        <f t="shared" si="15"/>
        <v>-44645.91</v>
      </c>
      <c r="Z16" s="13">
        <f t="shared" si="16"/>
        <v>-46126.090000000011</v>
      </c>
      <c r="AA16" s="2"/>
      <c r="AB16" s="23"/>
    </row>
    <row r="17" spans="1:48" x14ac:dyDescent="0.3">
      <c r="A17" s="91" t="s">
        <v>64</v>
      </c>
      <c r="B17" s="2"/>
      <c r="C17" s="12">
        <f>Investissement!C24</f>
        <v>49116.09</v>
      </c>
      <c r="D17" s="7">
        <f>Investissement!D24</f>
        <v>0</v>
      </c>
      <c r="E17" s="7">
        <f>Investissement!E24</f>
        <v>24211.89</v>
      </c>
      <c r="F17" s="7">
        <f>Investissement!F24</f>
        <v>173934.51</v>
      </c>
      <c r="G17" s="7">
        <f>Investissement!G24</f>
        <v>263039.92</v>
      </c>
      <c r="H17" s="7">
        <f>Investissement!H24</f>
        <v>19872.48</v>
      </c>
      <c r="I17" s="7">
        <f>Investissement!I24</f>
        <v>233284.5</v>
      </c>
      <c r="J17" s="7">
        <f>Investissement!J24</f>
        <v>0</v>
      </c>
      <c r="K17" s="7">
        <f>Investissement!K24</f>
        <v>0</v>
      </c>
      <c r="L17" s="7">
        <f>Investissement!L24</f>
        <v>0</v>
      </c>
      <c r="M17" s="57">
        <f>Investissement!M24</f>
        <v>0</v>
      </c>
      <c r="N17" s="2"/>
      <c r="O17" s="20"/>
      <c r="P17" s="7">
        <f t="shared" si="6"/>
        <v>-49116.09</v>
      </c>
      <c r="Q17" s="7">
        <f t="shared" si="7"/>
        <v>24211.89</v>
      </c>
      <c r="R17" s="7">
        <f t="shared" si="8"/>
        <v>149722.62</v>
      </c>
      <c r="S17" s="7">
        <f t="shared" si="9"/>
        <v>89105.409999999974</v>
      </c>
      <c r="T17" s="7">
        <f t="shared" si="10"/>
        <v>-243167.43999999997</v>
      </c>
      <c r="U17" s="7">
        <f t="shared" si="11"/>
        <v>213412.02</v>
      </c>
      <c r="V17" s="7">
        <f t="shared" si="12"/>
        <v>-233284.5</v>
      </c>
      <c r="W17" s="7">
        <f t="shared" si="13"/>
        <v>0</v>
      </c>
      <c r="X17" s="7">
        <f t="shared" si="14"/>
        <v>0</v>
      </c>
      <c r="Y17" s="7">
        <f t="shared" si="15"/>
        <v>0</v>
      </c>
      <c r="Z17" s="13">
        <f t="shared" si="16"/>
        <v>-49116.09</v>
      </c>
      <c r="AA17" s="2"/>
      <c r="AB17" s="23"/>
    </row>
    <row r="18" spans="1:48" x14ac:dyDescent="0.3">
      <c r="A18" s="94" t="s">
        <v>65</v>
      </c>
      <c r="B18" s="2"/>
      <c r="C18" s="112">
        <f t="shared" ref="C18" si="18">C16+C17</f>
        <v>177985.32</v>
      </c>
      <c r="D18" s="113">
        <f t="shared" ref="D18:M18" si="19">D16+D17</f>
        <v>617598.5</v>
      </c>
      <c r="E18" s="113">
        <f t="shared" si="19"/>
        <v>462927.45000000007</v>
      </c>
      <c r="F18" s="113">
        <f t="shared" si="19"/>
        <v>1556375.83</v>
      </c>
      <c r="G18" s="113">
        <f t="shared" si="19"/>
        <v>662255.92999999993</v>
      </c>
      <c r="H18" s="113">
        <f t="shared" si="19"/>
        <v>337582.72</v>
      </c>
      <c r="I18" s="113">
        <f t="shared" si="19"/>
        <v>523809.57</v>
      </c>
      <c r="J18" s="113">
        <f t="shared" si="19"/>
        <v>299779.44</v>
      </c>
      <c r="K18" s="113">
        <f t="shared" si="19"/>
        <v>122040.6</v>
      </c>
      <c r="L18" s="113">
        <f t="shared" si="19"/>
        <v>127389.05</v>
      </c>
      <c r="M18" s="114">
        <f t="shared" si="19"/>
        <v>82743.14</v>
      </c>
      <c r="N18" s="2"/>
      <c r="O18" s="20"/>
      <c r="P18" s="113">
        <f t="shared" si="6"/>
        <v>439613.18</v>
      </c>
      <c r="Q18" s="113">
        <f t="shared" si="7"/>
        <v>-154671.04999999993</v>
      </c>
      <c r="R18" s="113">
        <f t="shared" si="8"/>
        <v>1093448.3799999999</v>
      </c>
      <c r="S18" s="113">
        <f t="shared" si="9"/>
        <v>-894119.90000000014</v>
      </c>
      <c r="T18" s="113">
        <f t="shared" si="10"/>
        <v>-324673.20999999996</v>
      </c>
      <c r="U18" s="113">
        <f t="shared" si="11"/>
        <v>186226.85000000003</v>
      </c>
      <c r="V18" s="113">
        <f t="shared" si="12"/>
        <v>-224030.13</v>
      </c>
      <c r="W18" s="113">
        <f t="shared" si="13"/>
        <v>-177738.84</v>
      </c>
      <c r="X18" s="113">
        <f t="shared" si="14"/>
        <v>5348.4499999999971</v>
      </c>
      <c r="Y18" s="113">
        <f t="shared" si="15"/>
        <v>-44645.91</v>
      </c>
      <c r="Z18" s="115">
        <f t="shared" si="16"/>
        <v>-95242.180000000008</v>
      </c>
      <c r="AA18" s="2"/>
      <c r="AB18" s="98"/>
    </row>
    <row r="19" spans="1:48" ht="15" thickBot="1" x14ac:dyDescent="0.35">
      <c r="A19" s="103" t="s">
        <v>66</v>
      </c>
      <c r="B19" s="2"/>
      <c r="C19" s="99">
        <f>C18-C15</f>
        <v>-356943.76000000007</v>
      </c>
      <c r="D19" s="100">
        <f t="shared" ref="D19:M19" si="20">D18-D15</f>
        <v>24211.890000000014</v>
      </c>
      <c r="E19" s="100">
        <f t="shared" si="20"/>
        <v>173934.51000000007</v>
      </c>
      <c r="F19" s="100">
        <f t="shared" si="20"/>
        <v>263039.92000000016</v>
      </c>
      <c r="G19" s="100">
        <f t="shared" si="20"/>
        <v>19872.479999999981</v>
      </c>
      <c r="H19" s="100">
        <f t="shared" si="20"/>
        <v>-233284.5</v>
      </c>
      <c r="I19" s="100">
        <f t="shared" si="20"/>
        <v>191840.38</v>
      </c>
      <c r="J19" s="100">
        <f t="shared" si="20"/>
        <v>-49839.459999999963</v>
      </c>
      <c r="K19" s="100">
        <f t="shared" si="20"/>
        <v>-295705.90000000002</v>
      </c>
      <c r="L19" s="100">
        <f t="shared" si="20"/>
        <v>-296251.25000000006</v>
      </c>
      <c r="M19" s="101">
        <f t="shared" si="20"/>
        <v>-308621.19</v>
      </c>
      <c r="N19" s="2"/>
      <c r="O19" s="21"/>
      <c r="P19" s="100">
        <f t="shared" si="6"/>
        <v>381155.65000000008</v>
      </c>
      <c r="Q19" s="100">
        <f t="shared" si="7"/>
        <v>149722.62000000005</v>
      </c>
      <c r="R19" s="100">
        <f t="shared" si="8"/>
        <v>89105.410000000091</v>
      </c>
      <c r="S19" s="100">
        <f t="shared" si="9"/>
        <v>-243167.44000000018</v>
      </c>
      <c r="T19" s="100">
        <f t="shared" si="10"/>
        <v>-253156.97999999998</v>
      </c>
      <c r="U19" s="100">
        <f t="shared" si="11"/>
        <v>425124.88</v>
      </c>
      <c r="V19" s="100">
        <f t="shared" si="12"/>
        <v>-241679.83999999997</v>
      </c>
      <c r="W19" s="100">
        <f t="shared" si="13"/>
        <v>-245866.44000000006</v>
      </c>
      <c r="X19" s="100">
        <f t="shared" si="14"/>
        <v>-545.35000000003492</v>
      </c>
      <c r="Y19" s="100">
        <f t="shared" si="15"/>
        <v>-12369.939999999944</v>
      </c>
      <c r="Z19" s="101">
        <f t="shared" si="16"/>
        <v>48322.570000000065</v>
      </c>
      <c r="AA19" s="2"/>
      <c r="AB19" s="102"/>
    </row>
    <row r="20" spans="1:48" ht="17.25" customHeight="1" x14ac:dyDescent="0.3">
      <c r="A20" s="2"/>
      <c r="B20" s="2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2"/>
      <c r="O20" s="86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2"/>
      <c r="AB20" s="87"/>
    </row>
    <row r="21" spans="1:48" ht="18.75" customHeight="1" thickBot="1" x14ac:dyDescent="0.35">
      <c r="A21" s="8" t="s">
        <v>29</v>
      </c>
      <c r="B21" s="8"/>
      <c r="C21" s="104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6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106">
        <f>N21-F21</f>
        <v>0</v>
      </c>
      <c r="AB21" s="2"/>
      <c r="AC21" s="2"/>
      <c r="AD21" s="2"/>
      <c r="AE21" s="2"/>
      <c r="AF21" s="2"/>
      <c r="AG21" s="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x14ac:dyDescent="0.3">
      <c r="A22" s="10" t="s">
        <v>61</v>
      </c>
      <c r="B22" s="2"/>
      <c r="C22" s="25">
        <f>C7</f>
        <v>169363.64</v>
      </c>
      <c r="D22" s="26">
        <f t="shared" ref="D22:M22" si="21">D7</f>
        <v>166213.19</v>
      </c>
      <c r="E22" s="26">
        <f t="shared" si="21"/>
        <v>234008.93000000002</v>
      </c>
      <c r="F22" s="26">
        <f t="shared" si="21"/>
        <v>248295.71</v>
      </c>
      <c r="G22" s="26">
        <f t="shared" si="21"/>
        <v>253321.11000000002</v>
      </c>
      <c r="H22" s="26">
        <f t="shared" si="21"/>
        <v>463550.05000000005</v>
      </c>
      <c r="I22" s="26">
        <f t="shared" si="21"/>
        <v>277744.65000000002</v>
      </c>
      <c r="J22" s="26">
        <f t="shared" si="21"/>
        <v>263051.70999999996</v>
      </c>
      <c r="K22" s="26">
        <f t="shared" si="21"/>
        <v>270007.21999999997</v>
      </c>
      <c r="L22" s="26">
        <f t="shared" si="21"/>
        <v>189636.22999999998</v>
      </c>
      <c r="M22" s="27">
        <f t="shared" si="21"/>
        <v>254004.71999999997</v>
      </c>
      <c r="N22" s="2"/>
      <c r="O22" s="28"/>
      <c r="P22" s="26">
        <f t="shared" ref="P22:P24" si="22">D22-C22</f>
        <v>-3150.4500000000116</v>
      </c>
      <c r="Q22" s="26">
        <f t="shared" ref="Q22:Q24" si="23">E22-D22</f>
        <v>67795.74000000002</v>
      </c>
      <c r="R22" s="26">
        <f t="shared" ref="R22:R24" si="24">F22-E22</f>
        <v>14286.77999999997</v>
      </c>
      <c r="S22" s="26">
        <f t="shared" ref="S22:S24" si="25">G22-F22</f>
        <v>5025.4000000000233</v>
      </c>
      <c r="T22" s="26">
        <f t="shared" ref="T22:T24" si="26">H22-G22</f>
        <v>210228.94000000003</v>
      </c>
      <c r="U22" s="26">
        <f t="shared" ref="U22:U24" si="27">I22-H22</f>
        <v>-185805.40000000002</v>
      </c>
      <c r="V22" s="26">
        <f t="shared" ref="V22:V24" si="28">J22-I22</f>
        <v>-14692.940000000061</v>
      </c>
      <c r="W22" s="26">
        <f t="shared" ref="W22:W24" si="29">K22-J22</f>
        <v>6955.5100000000093</v>
      </c>
      <c r="X22" s="26">
        <f t="shared" ref="X22:X24" si="30">L22-K22</f>
        <v>-80370.989999999991</v>
      </c>
      <c r="Y22" s="26">
        <f t="shared" ref="Y22:Y24" si="31">M22-L22</f>
        <v>64368.489999999991</v>
      </c>
      <c r="Z22" s="27">
        <f t="shared" ref="Z22:Z24" si="32">M22-C22</f>
        <v>84641.079999999958</v>
      </c>
      <c r="AA22" s="2"/>
      <c r="AB22" s="29"/>
    </row>
    <row r="23" spans="1:48" x14ac:dyDescent="0.3">
      <c r="A23" s="11" t="s">
        <v>67</v>
      </c>
      <c r="B23" s="2"/>
      <c r="C23" s="12">
        <f>C15</f>
        <v>534929.08000000007</v>
      </c>
      <c r="D23" s="7">
        <f t="shared" ref="D23:M23" si="33">D15</f>
        <v>593386.61</v>
      </c>
      <c r="E23" s="7">
        <f t="shared" si="33"/>
        <v>288992.94</v>
      </c>
      <c r="F23" s="7">
        <f t="shared" si="33"/>
        <v>1293335.9099999999</v>
      </c>
      <c r="G23" s="7">
        <f t="shared" si="33"/>
        <v>642383.44999999995</v>
      </c>
      <c r="H23" s="7">
        <f t="shared" si="33"/>
        <v>570867.22</v>
      </c>
      <c r="I23" s="7">
        <f t="shared" si="33"/>
        <v>331969.19</v>
      </c>
      <c r="J23" s="7">
        <f t="shared" si="33"/>
        <v>349618.89999999997</v>
      </c>
      <c r="K23" s="7">
        <f t="shared" si="33"/>
        <v>417746.50000000006</v>
      </c>
      <c r="L23" s="7">
        <f t="shared" si="33"/>
        <v>423640.30000000005</v>
      </c>
      <c r="M23" s="13">
        <f t="shared" si="33"/>
        <v>391364.33</v>
      </c>
      <c r="N23" s="2"/>
      <c r="O23" s="20"/>
      <c r="P23" s="7">
        <f t="shared" si="22"/>
        <v>58457.529999999912</v>
      </c>
      <c r="Q23" s="7">
        <f t="shared" si="23"/>
        <v>-304393.67</v>
      </c>
      <c r="R23" s="7">
        <f t="shared" si="24"/>
        <v>1004342.97</v>
      </c>
      <c r="S23" s="7">
        <f t="shared" si="25"/>
        <v>-650952.46</v>
      </c>
      <c r="T23" s="7">
        <f t="shared" si="26"/>
        <v>-71516.229999999981</v>
      </c>
      <c r="U23" s="7">
        <f t="shared" si="27"/>
        <v>-238898.02999999997</v>
      </c>
      <c r="V23" s="7">
        <f t="shared" si="28"/>
        <v>17649.709999999963</v>
      </c>
      <c r="W23" s="7">
        <f t="shared" si="29"/>
        <v>68127.600000000093</v>
      </c>
      <c r="X23" s="7">
        <f t="shared" si="30"/>
        <v>5893.7999999999884</v>
      </c>
      <c r="Y23" s="7">
        <f t="shared" si="31"/>
        <v>-32275.97000000003</v>
      </c>
      <c r="Z23" s="13">
        <f t="shared" si="32"/>
        <v>-143564.75000000006</v>
      </c>
      <c r="AA23" s="2"/>
      <c r="AB23" s="48"/>
    </row>
    <row r="24" spans="1:48" ht="15" thickBot="1" x14ac:dyDescent="0.35">
      <c r="A24" s="93" t="s">
        <v>63</v>
      </c>
      <c r="B24" s="2"/>
      <c r="C24" s="116">
        <f>C22+C23</f>
        <v>704292.72000000009</v>
      </c>
      <c r="D24" s="117">
        <f t="shared" ref="D24:M24" si="34">D22+D23</f>
        <v>759599.8</v>
      </c>
      <c r="E24" s="117">
        <f t="shared" si="34"/>
        <v>523001.87</v>
      </c>
      <c r="F24" s="117">
        <f t="shared" si="34"/>
        <v>1541631.6199999999</v>
      </c>
      <c r="G24" s="117">
        <f t="shared" si="34"/>
        <v>895704.55999999994</v>
      </c>
      <c r="H24" s="117">
        <f t="shared" si="34"/>
        <v>1034417.27</v>
      </c>
      <c r="I24" s="117">
        <f t="shared" si="34"/>
        <v>609713.84000000008</v>
      </c>
      <c r="J24" s="117">
        <f t="shared" si="34"/>
        <v>612670.60999999987</v>
      </c>
      <c r="K24" s="117">
        <f t="shared" si="34"/>
        <v>687753.72</v>
      </c>
      <c r="L24" s="117">
        <f t="shared" si="34"/>
        <v>613276.53</v>
      </c>
      <c r="M24" s="118">
        <f t="shared" si="34"/>
        <v>645369.05000000005</v>
      </c>
      <c r="N24" s="2"/>
      <c r="O24" s="21"/>
      <c r="P24" s="117">
        <f t="shared" si="22"/>
        <v>55307.079999999958</v>
      </c>
      <c r="Q24" s="117">
        <f t="shared" si="23"/>
        <v>-236597.93000000005</v>
      </c>
      <c r="R24" s="117">
        <f t="shared" si="24"/>
        <v>1018629.7499999999</v>
      </c>
      <c r="S24" s="117">
        <f t="shared" si="25"/>
        <v>-645927.05999999994</v>
      </c>
      <c r="T24" s="117">
        <f t="shared" si="26"/>
        <v>138712.71000000008</v>
      </c>
      <c r="U24" s="117">
        <f t="shared" si="27"/>
        <v>-424703.42999999993</v>
      </c>
      <c r="V24" s="117">
        <f t="shared" si="28"/>
        <v>2956.7699999997858</v>
      </c>
      <c r="W24" s="117">
        <f t="shared" si="29"/>
        <v>75083.110000000102</v>
      </c>
      <c r="X24" s="117">
        <f t="shared" si="30"/>
        <v>-74477.189999999944</v>
      </c>
      <c r="Y24" s="117">
        <f t="shared" si="31"/>
        <v>32092.520000000019</v>
      </c>
      <c r="Z24" s="118">
        <f t="shared" si="32"/>
        <v>-58923.670000000042</v>
      </c>
      <c r="AA24" s="2"/>
      <c r="AB24" s="108"/>
    </row>
    <row r="25" spans="1:48" ht="18.75" customHeight="1" thickBot="1" x14ac:dyDescent="0.35">
      <c r="A25" s="8" t="s">
        <v>39</v>
      </c>
      <c r="B25" s="8"/>
      <c r="C25" s="104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6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106">
        <f>N25-F25</f>
        <v>0</v>
      </c>
      <c r="AB25" s="2"/>
      <c r="AC25" s="2"/>
      <c r="AD25" s="2"/>
      <c r="AE25" s="2"/>
      <c r="AF25" s="2"/>
      <c r="AG25" s="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x14ac:dyDescent="0.3">
      <c r="A26" s="10" t="s">
        <v>61</v>
      </c>
      <c r="B26" s="2"/>
      <c r="C26" s="25">
        <f>C10</f>
        <v>849736.19</v>
      </c>
      <c r="D26" s="26">
        <f t="shared" ref="D26:M26" si="35">D10</f>
        <v>534390.71</v>
      </c>
      <c r="E26" s="26">
        <f t="shared" si="35"/>
        <v>574073.04</v>
      </c>
      <c r="F26" s="26">
        <f t="shared" si="35"/>
        <v>631550.05000000005</v>
      </c>
      <c r="G26" s="26">
        <f t="shared" si="35"/>
        <v>988870.59000000008</v>
      </c>
      <c r="H26" s="26">
        <f t="shared" si="35"/>
        <v>1053265.02</v>
      </c>
      <c r="I26" s="26">
        <f t="shared" si="35"/>
        <v>560841.76</v>
      </c>
      <c r="J26" s="26">
        <f t="shared" si="35"/>
        <v>469756.86</v>
      </c>
      <c r="K26" s="26">
        <f t="shared" si="35"/>
        <v>298289.34999999998</v>
      </c>
      <c r="L26" s="26">
        <f t="shared" si="35"/>
        <v>158557.96000000002</v>
      </c>
      <c r="M26" s="27">
        <f t="shared" si="35"/>
        <v>166022.22</v>
      </c>
      <c r="N26" s="2"/>
      <c r="O26" s="28"/>
      <c r="P26" s="26">
        <f t="shared" ref="P26:P28" si="36">D26-C26</f>
        <v>-315345.48</v>
      </c>
      <c r="Q26" s="26">
        <f t="shared" ref="Q26:Q28" si="37">E26-D26</f>
        <v>39682.330000000075</v>
      </c>
      <c r="R26" s="26">
        <f t="shared" ref="R26:R28" si="38">F26-E26</f>
        <v>57477.010000000009</v>
      </c>
      <c r="S26" s="26">
        <f t="shared" ref="S26:S28" si="39">G26-F26</f>
        <v>357320.54000000004</v>
      </c>
      <c r="T26" s="26">
        <f t="shared" ref="T26:T28" si="40">H26-G26</f>
        <v>64394.429999999935</v>
      </c>
      <c r="U26" s="26">
        <f t="shared" ref="U26:U28" si="41">I26-H26</f>
        <v>-492423.26</v>
      </c>
      <c r="V26" s="26">
        <f t="shared" ref="V26:V28" si="42">J26-I26</f>
        <v>-91084.900000000023</v>
      </c>
      <c r="W26" s="26">
        <f t="shared" ref="W26:W28" si="43">K26-J26</f>
        <v>-171467.51</v>
      </c>
      <c r="X26" s="26">
        <f t="shared" ref="X26:X28" si="44">L26-K26</f>
        <v>-139731.38999999996</v>
      </c>
      <c r="Y26" s="26">
        <f t="shared" ref="Y26:Y28" si="45">M26-L26</f>
        <v>7464.2599999999802</v>
      </c>
      <c r="Z26" s="27">
        <f t="shared" ref="Z26:Z28" si="46">M26-C26</f>
        <v>-683713.97</v>
      </c>
      <c r="AA26" s="2"/>
      <c r="AB26" s="29"/>
    </row>
    <row r="27" spans="1:48" x14ac:dyDescent="0.3">
      <c r="A27" s="11" t="s">
        <v>67</v>
      </c>
      <c r="B27" s="2"/>
      <c r="C27" s="12">
        <f>C18</f>
        <v>177985.32</v>
      </c>
      <c r="D27" s="7">
        <f t="shared" ref="D27:M27" si="47">D18</f>
        <v>617598.5</v>
      </c>
      <c r="E27" s="7">
        <f t="shared" si="47"/>
        <v>462927.45000000007</v>
      </c>
      <c r="F27" s="7">
        <f t="shared" si="47"/>
        <v>1556375.83</v>
      </c>
      <c r="G27" s="7">
        <f t="shared" si="47"/>
        <v>662255.92999999993</v>
      </c>
      <c r="H27" s="7">
        <f t="shared" si="47"/>
        <v>337582.72</v>
      </c>
      <c r="I27" s="7">
        <f t="shared" si="47"/>
        <v>523809.57</v>
      </c>
      <c r="J27" s="7">
        <f t="shared" si="47"/>
        <v>299779.44</v>
      </c>
      <c r="K27" s="7">
        <f t="shared" si="47"/>
        <v>122040.6</v>
      </c>
      <c r="L27" s="7">
        <f t="shared" si="47"/>
        <v>127389.05</v>
      </c>
      <c r="M27" s="13">
        <f t="shared" si="47"/>
        <v>82743.14</v>
      </c>
      <c r="N27" s="2"/>
      <c r="O27" s="20"/>
      <c r="P27" s="7">
        <f t="shared" si="36"/>
        <v>439613.18</v>
      </c>
      <c r="Q27" s="7">
        <f t="shared" si="37"/>
        <v>-154671.04999999993</v>
      </c>
      <c r="R27" s="7">
        <f t="shared" si="38"/>
        <v>1093448.3799999999</v>
      </c>
      <c r="S27" s="7">
        <f t="shared" si="39"/>
        <v>-894119.90000000014</v>
      </c>
      <c r="T27" s="7">
        <f t="shared" si="40"/>
        <v>-324673.20999999996</v>
      </c>
      <c r="U27" s="7">
        <f t="shared" si="41"/>
        <v>186226.85000000003</v>
      </c>
      <c r="V27" s="7">
        <f t="shared" si="42"/>
        <v>-224030.13</v>
      </c>
      <c r="W27" s="7">
        <f t="shared" si="43"/>
        <v>-177738.84</v>
      </c>
      <c r="X27" s="7">
        <f t="shared" si="44"/>
        <v>5348.4499999999971</v>
      </c>
      <c r="Y27" s="7">
        <f t="shared" si="45"/>
        <v>-44645.91</v>
      </c>
      <c r="Z27" s="13">
        <f t="shared" si="46"/>
        <v>-95242.180000000008</v>
      </c>
      <c r="AA27" s="2"/>
      <c r="AB27" s="48"/>
    </row>
    <row r="28" spans="1:48" ht="15" thickBot="1" x14ac:dyDescent="0.35">
      <c r="A28" s="93" t="s">
        <v>65</v>
      </c>
      <c r="B28" s="2"/>
      <c r="C28" s="116">
        <f>C26+C27</f>
        <v>1027721.51</v>
      </c>
      <c r="D28" s="117">
        <f t="shared" ref="D28:M28" si="48">D26+D27</f>
        <v>1151989.21</v>
      </c>
      <c r="E28" s="117">
        <f t="shared" si="48"/>
        <v>1037000.4900000001</v>
      </c>
      <c r="F28" s="117">
        <f t="shared" si="48"/>
        <v>2187925.88</v>
      </c>
      <c r="G28" s="117">
        <f t="shared" si="48"/>
        <v>1651126.52</v>
      </c>
      <c r="H28" s="117">
        <f t="shared" si="48"/>
        <v>1390847.74</v>
      </c>
      <c r="I28" s="117">
        <f t="shared" si="48"/>
        <v>1084651.33</v>
      </c>
      <c r="J28" s="117">
        <f t="shared" si="48"/>
        <v>769536.3</v>
      </c>
      <c r="K28" s="117">
        <f t="shared" si="48"/>
        <v>420329.94999999995</v>
      </c>
      <c r="L28" s="117">
        <f t="shared" si="48"/>
        <v>285947.01</v>
      </c>
      <c r="M28" s="118">
        <f t="shared" si="48"/>
        <v>248765.36</v>
      </c>
      <c r="N28" s="2"/>
      <c r="O28" s="21"/>
      <c r="P28" s="117">
        <f t="shared" si="36"/>
        <v>124267.69999999995</v>
      </c>
      <c r="Q28" s="117">
        <f t="shared" si="37"/>
        <v>-114988.71999999986</v>
      </c>
      <c r="R28" s="117">
        <f t="shared" si="38"/>
        <v>1150925.3899999997</v>
      </c>
      <c r="S28" s="117">
        <f t="shared" si="39"/>
        <v>-536799.35999999987</v>
      </c>
      <c r="T28" s="117">
        <f t="shared" si="40"/>
        <v>-260278.78000000003</v>
      </c>
      <c r="U28" s="117">
        <f t="shared" si="41"/>
        <v>-306196.40999999992</v>
      </c>
      <c r="V28" s="117">
        <f t="shared" si="42"/>
        <v>-315115.03000000003</v>
      </c>
      <c r="W28" s="117">
        <f t="shared" si="43"/>
        <v>-349206.35000000009</v>
      </c>
      <c r="X28" s="117">
        <f t="shared" si="44"/>
        <v>-134382.93999999994</v>
      </c>
      <c r="Y28" s="117">
        <f t="shared" si="45"/>
        <v>-37181.650000000023</v>
      </c>
      <c r="Z28" s="118">
        <f t="shared" si="46"/>
        <v>-778956.15</v>
      </c>
      <c r="AA28" s="2"/>
      <c r="AB28" s="108"/>
    </row>
    <row r="29" spans="1:48" ht="18" customHeight="1" x14ac:dyDescent="0.3">
      <c r="A29" s="2"/>
      <c r="B29" s="2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2"/>
      <c r="O29" s="86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2"/>
      <c r="AB29" s="87"/>
    </row>
    <row r="30" spans="1:48" ht="18.75" customHeight="1" thickBot="1" x14ac:dyDescent="0.35">
      <c r="A30" s="8" t="s">
        <v>68</v>
      </c>
      <c r="B30" s="8"/>
      <c r="C30" s="104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6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106">
        <f>N30-F30</f>
        <v>0</v>
      </c>
      <c r="AB30" s="2"/>
      <c r="AC30" s="2"/>
      <c r="AD30" s="2"/>
      <c r="AE30" s="2"/>
      <c r="AF30" s="2"/>
      <c r="AG30" s="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x14ac:dyDescent="0.3">
      <c r="A31" s="10" t="s">
        <v>29</v>
      </c>
      <c r="B31" s="2"/>
      <c r="C31" s="25">
        <f>C24</f>
        <v>704292.72000000009</v>
      </c>
      <c r="D31" s="26">
        <f t="shared" ref="D31:E31" si="49">D24</f>
        <v>759599.8</v>
      </c>
      <c r="E31" s="26">
        <f t="shared" si="49"/>
        <v>523001.87</v>
      </c>
      <c r="F31" s="26">
        <f t="shared" ref="F31:L31" si="50">F24</f>
        <v>1541631.6199999999</v>
      </c>
      <c r="G31" s="26">
        <f t="shared" si="50"/>
        <v>895704.55999999994</v>
      </c>
      <c r="H31" s="26">
        <f t="shared" si="50"/>
        <v>1034417.27</v>
      </c>
      <c r="I31" s="26">
        <f t="shared" si="50"/>
        <v>609713.84000000008</v>
      </c>
      <c r="J31" s="26">
        <f t="shared" si="50"/>
        <v>612670.60999999987</v>
      </c>
      <c r="K31" s="26">
        <f t="shared" si="50"/>
        <v>687753.72</v>
      </c>
      <c r="L31" s="26">
        <f t="shared" si="50"/>
        <v>613276.53</v>
      </c>
      <c r="M31" s="27">
        <f t="shared" ref="M31" si="51">M24</f>
        <v>645369.05000000005</v>
      </c>
      <c r="N31" s="2"/>
      <c r="O31" s="28"/>
      <c r="P31" s="26">
        <f t="shared" ref="P31:P33" si="52">D31-C31</f>
        <v>55307.079999999958</v>
      </c>
      <c r="Q31" s="26">
        <f t="shared" ref="Q31:Q33" si="53">E31-D31</f>
        <v>-236597.93000000005</v>
      </c>
      <c r="R31" s="26">
        <f t="shared" ref="R31:R33" si="54">F31-E31</f>
        <v>1018629.7499999999</v>
      </c>
      <c r="S31" s="26">
        <f t="shared" ref="S31:S33" si="55">G31-F31</f>
        <v>-645927.05999999994</v>
      </c>
      <c r="T31" s="26">
        <f t="shared" ref="T31:T33" si="56">H31-G31</f>
        <v>138712.71000000008</v>
      </c>
      <c r="U31" s="26">
        <f t="shared" ref="U31:U33" si="57">I31-H31</f>
        <v>-424703.42999999993</v>
      </c>
      <c r="V31" s="26">
        <f t="shared" ref="V31:V33" si="58">J31-I31</f>
        <v>2956.7699999997858</v>
      </c>
      <c r="W31" s="26">
        <f t="shared" ref="W31:W33" si="59">K31-J31</f>
        <v>75083.110000000102</v>
      </c>
      <c r="X31" s="26">
        <f t="shared" ref="X31:X33" si="60">L31-K31</f>
        <v>-74477.189999999944</v>
      </c>
      <c r="Y31" s="26">
        <f t="shared" ref="Y31:Y33" si="61">M31-L31</f>
        <v>32092.520000000019</v>
      </c>
      <c r="Z31" s="27">
        <f t="shared" ref="Z31:Z33" si="62">M31-C31</f>
        <v>-58923.670000000042</v>
      </c>
      <c r="AA31" s="2"/>
      <c r="AB31" s="29"/>
    </row>
    <row r="32" spans="1:48" x14ac:dyDescent="0.3">
      <c r="A32" s="11" t="s">
        <v>39</v>
      </c>
      <c r="B32" s="2"/>
      <c r="C32" s="12">
        <f>C28</f>
        <v>1027721.51</v>
      </c>
      <c r="D32" s="7">
        <f t="shared" ref="D32:E32" si="63">D28</f>
        <v>1151989.21</v>
      </c>
      <c r="E32" s="7">
        <f t="shared" si="63"/>
        <v>1037000.4900000001</v>
      </c>
      <c r="F32" s="7">
        <f t="shared" ref="F32:L32" si="64">F28</f>
        <v>2187925.88</v>
      </c>
      <c r="G32" s="7">
        <f t="shared" si="64"/>
        <v>1651126.52</v>
      </c>
      <c r="H32" s="7">
        <f t="shared" si="64"/>
        <v>1390847.74</v>
      </c>
      <c r="I32" s="7">
        <f t="shared" si="64"/>
        <v>1084651.33</v>
      </c>
      <c r="J32" s="7">
        <f t="shared" si="64"/>
        <v>769536.3</v>
      </c>
      <c r="K32" s="7">
        <f t="shared" si="64"/>
        <v>420329.94999999995</v>
      </c>
      <c r="L32" s="7">
        <f t="shared" si="64"/>
        <v>285947.01</v>
      </c>
      <c r="M32" s="13">
        <f t="shared" ref="M32" si="65">M28</f>
        <v>248765.36</v>
      </c>
      <c r="N32" s="2"/>
      <c r="O32" s="20"/>
      <c r="P32" s="7">
        <f t="shared" si="52"/>
        <v>124267.69999999995</v>
      </c>
      <c r="Q32" s="7">
        <f t="shared" si="53"/>
        <v>-114988.71999999986</v>
      </c>
      <c r="R32" s="7">
        <f t="shared" si="54"/>
        <v>1150925.3899999997</v>
      </c>
      <c r="S32" s="7">
        <f t="shared" si="55"/>
        <v>-536799.35999999987</v>
      </c>
      <c r="T32" s="7">
        <f t="shared" si="56"/>
        <v>-260278.78000000003</v>
      </c>
      <c r="U32" s="7">
        <f t="shared" si="57"/>
        <v>-306196.40999999992</v>
      </c>
      <c r="V32" s="7">
        <f t="shared" si="58"/>
        <v>-315115.03000000003</v>
      </c>
      <c r="W32" s="7">
        <f t="shared" si="59"/>
        <v>-349206.35000000009</v>
      </c>
      <c r="X32" s="7">
        <f t="shared" si="60"/>
        <v>-134382.93999999994</v>
      </c>
      <c r="Y32" s="7">
        <f t="shared" si="61"/>
        <v>-37181.650000000023</v>
      </c>
      <c r="Z32" s="13">
        <f t="shared" si="62"/>
        <v>-778956.15</v>
      </c>
      <c r="AA32" s="2"/>
      <c r="AB32" s="48"/>
    </row>
    <row r="33" spans="1:48" ht="15" thickBot="1" x14ac:dyDescent="0.35">
      <c r="A33" s="105" t="s">
        <v>66</v>
      </c>
      <c r="B33" s="2"/>
      <c r="C33" s="119">
        <f>C32-C31</f>
        <v>323428.78999999992</v>
      </c>
      <c r="D33" s="120">
        <f t="shared" ref="D33:E33" si="66">D32-D31</f>
        <v>392389.40999999992</v>
      </c>
      <c r="E33" s="120">
        <f t="shared" si="66"/>
        <v>513998.62000000011</v>
      </c>
      <c r="F33" s="120">
        <f t="shared" ref="F33:M33" si="67">F32-F31</f>
        <v>646294.26</v>
      </c>
      <c r="G33" s="120">
        <f t="shared" si="67"/>
        <v>755421.96000000008</v>
      </c>
      <c r="H33" s="120">
        <f t="shared" si="67"/>
        <v>356430.47</v>
      </c>
      <c r="I33" s="120">
        <f t="shared" si="67"/>
        <v>474937.49</v>
      </c>
      <c r="J33" s="120">
        <f t="shared" si="67"/>
        <v>156865.69000000018</v>
      </c>
      <c r="K33" s="120">
        <f t="shared" si="67"/>
        <v>-267423.77</v>
      </c>
      <c r="L33" s="120">
        <f t="shared" si="67"/>
        <v>-327329.52</v>
      </c>
      <c r="M33" s="121">
        <f t="shared" si="67"/>
        <v>-396603.69000000006</v>
      </c>
      <c r="N33" s="2"/>
      <c r="O33" s="21"/>
      <c r="P33" s="120">
        <f t="shared" si="52"/>
        <v>68960.62</v>
      </c>
      <c r="Q33" s="120">
        <f t="shared" si="53"/>
        <v>121609.2100000002</v>
      </c>
      <c r="R33" s="120">
        <f t="shared" si="54"/>
        <v>132295.6399999999</v>
      </c>
      <c r="S33" s="120">
        <f t="shared" si="55"/>
        <v>109127.70000000007</v>
      </c>
      <c r="T33" s="120">
        <f t="shared" si="56"/>
        <v>-398991.49000000011</v>
      </c>
      <c r="U33" s="120">
        <f t="shared" si="57"/>
        <v>118507.02000000002</v>
      </c>
      <c r="V33" s="120">
        <f t="shared" si="58"/>
        <v>-318071.79999999981</v>
      </c>
      <c r="W33" s="120">
        <f t="shared" si="59"/>
        <v>-424289.4600000002</v>
      </c>
      <c r="X33" s="120">
        <f t="shared" si="60"/>
        <v>-59905.75</v>
      </c>
      <c r="Y33" s="120">
        <f t="shared" si="61"/>
        <v>-69274.170000000042</v>
      </c>
      <c r="Z33" s="121">
        <f t="shared" si="62"/>
        <v>-720032.48</v>
      </c>
      <c r="AA33" s="2"/>
      <c r="AB33" s="102"/>
    </row>
    <row r="35" spans="1:48" ht="18.75" customHeight="1" thickBot="1" x14ac:dyDescent="0.35">
      <c r="A35" s="8"/>
      <c r="B35" s="8"/>
      <c r="C35" s="104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6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106">
        <f>N35-F35</f>
        <v>0</v>
      </c>
      <c r="AB35" s="2"/>
      <c r="AC35" s="2"/>
      <c r="AD35" s="2"/>
      <c r="AE35" s="2"/>
      <c r="AF35" s="2"/>
      <c r="AG35" s="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15" thickBot="1" x14ac:dyDescent="0.35">
      <c r="A36" s="161" t="s">
        <v>79</v>
      </c>
      <c r="B36" s="2"/>
      <c r="C36" s="162">
        <f>C14+C19+C11</f>
        <v>323428.78999999986</v>
      </c>
      <c r="D36" s="163">
        <f t="shared" ref="D36:E36" si="68">D14+D19+D11</f>
        <v>749333.16999999993</v>
      </c>
      <c r="E36" s="163">
        <f t="shared" si="68"/>
        <v>513998.62000000005</v>
      </c>
      <c r="F36" s="163">
        <f t="shared" ref="F36:K36" si="69">F14+F19+F11</f>
        <v>646294.26000000024</v>
      </c>
      <c r="G36" s="163">
        <f t="shared" si="69"/>
        <v>755421.96000000008</v>
      </c>
      <c r="H36" s="163">
        <f t="shared" si="69"/>
        <v>356430.47</v>
      </c>
      <c r="I36" s="163">
        <f t="shared" si="69"/>
        <v>708221.99</v>
      </c>
      <c r="J36" s="163">
        <f t="shared" si="69"/>
        <v>198309.81000000006</v>
      </c>
      <c r="K36" s="163">
        <f t="shared" si="69"/>
        <v>-217584.31000000003</v>
      </c>
      <c r="L36" s="163">
        <f>L14+L19+L11</f>
        <v>-31623.619999999995</v>
      </c>
      <c r="M36" s="164">
        <f>M14+M19+M11</f>
        <v>-100352.43999999997</v>
      </c>
      <c r="N36" s="2"/>
      <c r="O36" s="36"/>
      <c r="P36" s="34">
        <f>D36-C36</f>
        <v>425904.38000000006</v>
      </c>
      <c r="Q36" s="34">
        <f t="shared" ref="Q36" si="70">E36-D36</f>
        <v>-235334.54999999987</v>
      </c>
      <c r="R36" s="34">
        <f t="shared" ref="R36" si="71">F36-E36</f>
        <v>132295.64000000019</v>
      </c>
      <c r="S36" s="34">
        <f t="shared" ref="S36" si="72">G36-F36</f>
        <v>109127.69999999984</v>
      </c>
      <c r="T36" s="34">
        <f t="shared" ref="T36" si="73">H36-G36</f>
        <v>-398991.49000000011</v>
      </c>
      <c r="U36" s="34">
        <f t="shared" ref="U36" si="74">I36-H36</f>
        <v>351791.52</v>
      </c>
      <c r="V36" s="34">
        <f t="shared" ref="V36" si="75">J36-I36</f>
        <v>-509912.17999999993</v>
      </c>
      <c r="W36" s="34">
        <f t="shared" ref="W36" si="76">K36-J36</f>
        <v>-415894.12000000011</v>
      </c>
      <c r="X36" s="34">
        <f t="shared" ref="X36" si="77">L36-K36</f>
        <v>185960.69000000003</v>
      </c>
      <c r="Y36" s="34">
        <f t="shared" ref="Y36" si="78">M36-L36</f>
        <v>-68728.819999999978</v>
      </c>
      <c r="Z36" s="35">
        <f>M36-C36</f>
        <v>-423781.22999999986</v>
      </c>
      <c r="AA36" s="2"/>
      <c r="AB36" s="59"/>
    </row>
  </sheetData>
  <pageMargins left="0.25" right="0.25" top="0.75" bottom="0.75" header="0.3" footer="0.3"/>
  <pageSetup paperSize="8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33CC"/>
    <pageSetUpPr fitToPage="1"/>
  </sheetPr>
  <dimension ref="A1:AU30"/>
  <sheetViews>
    <sheetView workbookViewId="0">
      <selection activeCell="C27" sqref="C27"/>
    </sheetView>
  </sheetViews>
  <sheetFormatPr baseColWidth="10" defaultRowHeight="14.4" x14ac:dyDescent="0.3"/>
  <cols>
    <col min="1" max="1" width="44.6640625" customWidth="1"/>
    <col min="2" max="2" width="1.109375" customWidth="1"/>
    <col min="8" max="8" width="13.21875" bestFit="1" customWidth="1"/>
    <col min="11" max="12" width="13.44140625" customWidth="1"/>
    <col min="13" max="13" width="15.5546875" customWidth="1"/>
    <col min="14" max="14" width="1.5546875" customWidth="1"/>
    <col min="16" max="16" width="12.21875" bestFit="1" customWidth="1"/>
    <col min="20" max="20" width="13.109375" customWidth="1"/>
    <col min="21" max="21" width="13.77734375" customWidth="1"/>
    <col min="22" max="22" width="13.44140625" customWidth="1"/>
    <col min="23" max="23" width="14" customWidth="1"/>
    <col min="24" max="24" width="14.109375" customWidth="1"/>
    <col min="25" max="25" width="13.33203125" customWidth="1"/>
    <col min="26" max="26" width="14.44140625" customWidth="1"/>
    <col min="27" max="27" width="0.88671875" customWidth="1"/>
    <col min="28" max="28" width="31.44140625" customWidth="1"/>
  </cols>
  <sheetData>
    <row r="1" spans="1:47" ht="20.399999999999999" x14ac:dyDescent="0.3">
      <c r="A1" s="9" t="s">
        <v>137</v>
      </c>
      <c r="B1" s="9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47" ht="15" thickBot="1" x14ac:dyDescent="0.35">
      <c r="A2" s="8"/>
      <c r="B2" s="8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 t="s">
        <v>69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47" ht="16.2" thickBot="1" x14ac:dyDescent="0.35">
      <c r="A3" s="8" t="s">
        <v>29</v>
      </c>
      <c r="B3" s="2"/>
      <c r="C3" s="17" t="s">
        <v>81</v>
      </c>
      <c r="D3" s="18" t="s">
        <v>82</v>
      </c>
      <c r="E3" s="18" t="s">
        <v>83</v>
      </c>
      <c r="F3" s="18" t="s">
        <v>0</v>
      </c>
      <c r="G3" s="18" t="s">
        <v>1</v>
      </c>
      <c r="H3" s="18" t="s">
        <v>2</v>
      </c>
      <c r="I3" s="18" t="s">
        <v>3</v>
      </c>
      <c r="J3" s="18" t="s">
        <v>4</v>
      </c>
      <c r="K3" s="18" t="s">
        <v>5</v>
      </c>
      <c r="L3" s="18" t="s">
        <v>6</v>
      </c>
      <c r="M3" s="19" t="s">
        <v>70</v>
      </c>
      <c r="N3" s="2"/>
      <c r="O3" s="17" t="s">
        <v>81</v>
      </c>
      <c r="P3" s="18" t="s">
        <v>82</v>
      </c>
      <c r="Q3" s="18" t="s">
        <v>83</v>
      </c>
      <c r="R3" s="18" t="s">
        <v>0</v>
      </c>
      <c r="S3" s="18" t="s">
        <v>1</v>
      </c>
      <c r="T3" s="18" t="s">
        <v>2</v>
      </c>
      <c r="U3" s="18" t="s">
        <v>3</v>
      </c>
      <c r="V3" s="18" t="s">
        <v>4</v>
      </c>
      <c r="W3" s="18" t="s">
        <v>5</v>
      </c>
      <c r="X3" s="18" t="s">
        <v>6</v>
      </c>
      <c r="Y3" s="18" t="s">
        <v>70</v>
      </c>
      <c r="Z3" s="19" t="s">
        <v>101</v>
      </c>
      <c r="AA3" s="2"/>
      <c r="AB3" s="22" t="s">
        <v>8</v>
      </c>
    </row>
    <row r="4" spans="1:47" ht="9.75" customHeight="1" thickBot="1" x14ac:dyDescent="0.35">
      <c r="A4" s="8"/>
      <c r="B4" s="8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47" x14ac:dyDescent="0.3">
      <c r="A5" s="10" t="s">
        <v>28</v>
      </c>
      <c r="B5" s="2"/>
      <c r="C5" s="25">
        <f>'Fonct. Dép.'!D5</f>
        <v>61423.68</v>
      </c>
      <c r="D5" s="26">
        <f>'Fonct. Dép.'!E5</f>
        <v>57606.090000000004</v>
      </c>
      <c r="E5" s="26">
        <f>'Fonct. Dép.'!F5</f>
        <v>64160.83</v>
      </c>
      <c r="F5" s="26">
        <f>'Fonct. Dép.'!G5</f>
        <v>61134.369999999995</v>
      </c>
      <c r="G5" s="26">
        <f>'Fonct. Dép.'!H5</f>
        <v>73947.58</v>
      </c>
      <c r="H5" s="26">
        <f>'Fonct. Dép.'!I5</f>
        <v>76262.7</v>
      </c>
      <c r="I5" s="26">
        <f>'Fonct. Dép.'!J5</f>
        <v>102347.48</v>
      </c>
      <c r="J5" s="26">
        <f>'Fonct. Dép.'!K5</f>
        <v>82354.209999999992</v>
      </c>
      <c r="K5" s="26">
        <f>'Fonct. Dép.'!L5</f>
        <v>95089.89</v>
      </c>
      <c r="L5" s="26">
        <f>'Fonct. Dép.'!M5</f>
        <v>78669.59</v>
      </c>
      <c r="M5" s="27">
        <f>'Fonct. Dép.'!N5</f>
        <v>92616.320000000007</v>
      </c>
      <c r="N5" s="2"/>
      <c r="O5" s="28"/>
      <c r="P5" s="26">
        <f>D5-C5</f>
        <v>-3817.5899999999965</v>
      </c>
      <c r="Q5" s="26">
        <f t="shared" ref="Q5:Y12" si="0">E5-D5</f>
        <v>6554.739999999998</v>
      </c>
      <c r="R5" s="26">
        <f t="shared" si="0"/>
        <v>-3026.4600000000064</v>
      </c>
      <c r="S5" s="26">
        <f t="shared" si="0"/>
        <v>12813.210000000006</v>
      </c>
      <c r="T5" s="26">
        <f t="shared" si="0"/>
        <v>2315.1199999999953</v>
      </c>
      <c r="U5" s="26">
        <f t="shared" si="0"/>
        <v>26084.78</v>
      </c>
      <c r="V5" s="26">
        <f t="shared" si="0"/>
        <v>-19993.270000000004</v>
      </c>
      <c r="W5" s="26">
        <f t="shared" si="0"/>
        <v>12735.680000000008</v>
      </c>
      <c r="X5" s="26">
        <f t="shared" si="0"/>
        <v>-16420.300000000003</v>
      </c>
      <c r="Y5" s="26">
        <f t="shared" si="0"/>
        <v>13946.73000000001</v>
      </c>
      <c r="Z5" s="27">
        <f>M5-C5</f>
        <v>31192.640000000007</v>
      </c>
      <c r="AA5" s="2"/>
      <c r="AB5" s="29"/>
    </row>
    <row r="6" spans="1:47" x14ac:dyDescent="0.3">
      <c r="A6" s="11" t="s">
        <v>13</v>
      </c>
      <c r="B6" s="2"/>
      <c r="C6" s="12">
        <f>'Fonct. Dép.'!D27</f>
        <v>24220.98</v>
      </c>
      <c r="D6" s="7">
        <f>'Fonct. Dép.'!E27</f>
        <v>20049.72</v>
      </c>
      <c r="E6" s="7">
        <f>'Fonct. Dép.'!F27</f>
        <v>24786.68</v>
      </c>
      <c r="F6" s="7">
        <f>'Fonct. Dép.'!G27</f>
        <v>25981.23</v>
      </c>
      <c r="G6" s="7">
        <f>'Fonct. Dép.'!H27</f>
        <v>30000</v>
      </c>
      <c r="H6" s="7">
        <f>'Fonct. Dép.'!I27</f>
        <v>34997.58</v>
      </c>
      <c r="I6" s="7">
        <f>'Fonct. Dép.'!J27</f>
        <v>34991.120000000003</v>
      </c>
      <c r="J6" s="7">
        <f>'Fonct. Dép.'!K27</f>
        <v>34991.33</v>
      </c>
      <c r="K6" s="7">
        <f>'Fonct. Dép.'!L27</f>
        <v>34989.03</v>
      </c>
      <c r="L6" s="7">
        <f>'Fonct. Dép.'!M27</f>
        <v>0</v>
      </c>
      <c r="M6" s="13">
        <f>'Fonct. Dép.'!N27</f>
        <v>0</v>
      </c>
      <c r="N6" s="2"/>
      <c r="O6" s="20"/>
      <c r="P6" s="7">
        <f t="shared" ref="P6:P12" si="1">D6-C6</f>
        <v>-4171.2599999999984</v>
      </c>
      <c r="Q6" s="7">
        <f t="shared" si="0"/>
        <v>4736.9599999999991</v>
      </c>
      <c r="R6" s="7">
        <f t="shared" si="0"/>
        <v>1194.5499999999993</v>
      </c>
      <c r="S6" s="7">
        <f t="shared" si="0"/>
        <v>4018.7700000000004</v>
      </c>
      <c r="T6" s="7">
        <f t="shared" si="0"/>
        <v>4997.5800000000017</v>
      </c>
      <c r="U6" s="7">
        <f t="shared" si="0"/>
        <v>-6.4599999999991269</v>
      </c>
      <c r="V6" s="7">
        <f t="shared" si="0"/>
        <v>0.20999999999912689</v>
      </c>
      <c r="W6" s="7">
        <f t="shared" si="0"/>
        <v>-2.3000000000029104</v>
      </c>
      <c r="X6" s="7">
        <f t="shared" si="0"/>
        <v>-34989.03</v>
      </c>
      <c r="Y6" s="7">
        <f t="shared" si="0"/>
        <v>0</v>
      </c>
      <c r="Z6" s="13">
        <f t="shared" ref="Z6:Z12" si="2">M6-C6</f>
        <v>-24220.98</v>
      </c>
      <c r="AA6" s="2"/>
      <c r="AB6" s="48"/>
    </row>
    <row r="7" spans="1:47" x14ac:dyDescent="0.3">
      <c r="A7" s="11" t="s">
        <v>104</v>
      </c>
      <c r="B7" s="2"/>
      <c r="C7" s="12">
        <f>'Fonct. Dép.'!D30</f>
        <v>25649</v>
      </c>
      <c r="D7" s="7">
        <f>'Fonct. Dép.'!E30</f>
        <v>28975.63</v>
      </c>
      <c r="E7" s="7">
        <f>'Fonct. Dép.'!F30</f>
        <v>29702</v>
      </c>
      <c r="F7" s="7">
        <f>'Fonct. Dép.'!G30</f>
        <v>30488</v>
      </c>
      <c r="G7" s="7">
        <f>'Fonct. Dép.'!H30</f>
        <v>31068</v>
      </c>
      <c r="H7" s="7">
        <f>'Fonct. Dép.'!I30</f>
        <v>33960</v>
      </c>
      <c r="I7" s="7">
        <f>'Fonct. Dép.'!J30</f>
        <v>32487.759999999998</v>
      </c>
      <c r="J7" s="7">
        <f>'Fonct. Dép.'!K30</f>
        <v>33817</v>
      </c>
      <c r="K7" s="7">
        <f>'Fonct. Dép.'!L30</f>
        <v>31942.720000000001</v>
      </c>
      <c r="L7" s="7">
        <f>'Fonct. Dép.'!M30</f>
        <v>18000.759999999998</v>
      </c>
      <c r="M7" s="13">
        <f>'Fonct. Dép.'!N30</f>
        <v>25269</v>
      </c>
      <c r="N7" s="2"/>
      <c r="O7" s="20"/>
      <c r="P7" s="7">
        <f t="shared" si="1"/>
        <v>3326.630000000001</v>
      </c>
      <c r="Q7" s="7">
        <f t="shared" si="0"/>
        <v>726.36999999999898</v>
      </c>
      <c r="R7" s="7">
        <f t="shared" si="0"/>
        <v>786</v>
      </c>
      <c r="S7" s="7">
        <f t="shared" si="0"/>
        <v>580</v>
      </c>
      <c r="T7" s="7">
        <f t="shared" si="0"/>
        <v>2892</v>
      </c>
      <c r="U7" s="7">
        <f t="shared" si="0"/>
        <v>-1472.2400000000016</v>
      </c>
      <c r="V7" s="7">
        <f t="shared" si="0"/>
        <v>1329.2400000000016</v>
      </c>
      <c r="W7" s="7">
        <f t="shared" si="0"/>
        <v>-1874.2799999999988</v>
      </c>
      <c r="X7" s="7">
        <f t="shared" si="0"/>
        <v>-13941.960000000003</v>
      </c>
      <c r="Y7" s="7">
        <f t="shared" si="0"/>
        <v>7268.2400000000016</v>
      </c>
      <c r="Z7" s="13">
        <f t="shared" si="2"/>
        <v>-380</v>
      </c>
      <c r="AA7" s="2"/>
      <c r="AB7" s="48"/>
    </row>
    <row r="8" spans="1:47" x14ac:dyDescent="0.3">
      <c r="A8" s="11" t="s">
        <v>15</v>
      </c>
      <c r="B8" s="2"/>
      <c r="C8" s="12">
        <f>'Fonct. Dép.'!D34</f>
        <v>0</v>
      </c>
      <c r="D8" s="7">
        <f>'Fonct. Dép.'!E34</f>
        <v>0</v>
      </c>
      <c r="E8" s="7">
        <f>'Fonct. Dép.'!F34</f>
        <v>0</v>
      </c>
      <c r="F8" s="7">
        <f>'Fonct. Dép.'!G34</f>
        <v>0</v>
      </c>
      <c r="G8" s="7">
        <f>'Fonct. Dép.'!H34</f>
        <v>0</v>
      </c>
      <c r="H8" s="7">
        <f>'Fonct. Dép.'!I34</f>
        <v>0</v>
      </c>
      <c r="I8" s="7">
        <f>'Fonct. Dép.'!J34</f>
        <v>0</v>
      </c>
      <c r="J8" s="7">
        <f>'Fonct. Dép.'!K34</f>
        <v>27458.260000000002</v>
      </c>
      <c r="K8" s="7">
        <f>'Fonct. Dép.'!L34</f>
        <v>2219.52</v>
      </c>
      <c r="L8" s="7">
        <f>'Fonct. Dép.'!M34</f>
        <v>0</v>
      </c>
      <c r="M8" s="13">
        <f>'Fonct. Dép.'!N34</f>
        <v>0</v>
      </c>
      <c r="N8" s="2"/>
      <c r="O8" s="20"/>
      <c r="P8" s="7">
        <f t="shared" si="1"/>
        <v>0</v>
      </c>
      <c r="Q8" s="7">
        <f t="shared" si="0"/>
        <v>0</v>
      </c>
      <c r="R8" s="7">
        <f t="shared" si="0"/>
        <v>0</v>
      </c>
      <c r="S8" s="7">
        <f t="shared" si="0"/>
        <v>0</v>
      </c>
      <c r="T8" s="7">
        <f t="shared" si="0"/>
        <v>0</v>
      </c>
      <c r="U8" s="7">
        <f t="shared" si="0"/>
        <v>0</v>
      </c>
      <c r="V8" s="7">
        <f t="shared" si="0"/>
        <v>27458.260000000002</v>
      </c>
      <c r="W8" s="7">
        <f t="shared" si="0"/>
        <v>-25238.74</v>
      </c>
      <c r="X8" s="7">
        <f t="shared" si="0"/>
        <v>-2219.52</v>
      </c>
      <c r="Y8" s="7">
        <f t="shared" si="0"/>
        <v>0</v>
      </c>
      <c r="Z8" s="13">
        <f t="shared" si="2"/>
        <v>0</v>
      </c>
      <c r="AA8" s="2"/>
      <c r="AB8" s="23"/>
    </row>
    <row r="9" spans="1:47" x14ac:dyDescent="0.3">
      <c r="A9" s="11" t="s">
        <v>17</v>
      </c>
      <c r="B9" s="2"/>
      <c r="C9" s="12">
        <f>'Fonct. Dép.'!D40</f>
        <v>5409.5999999999995</v>
      </c>
      <c r="D9" s="7">
        <f>'Fonct. Dép.'!E40</f>
        <v>7865.6900000000005</v>
      </c>
      <c r="E9" s="7">
        <f>'Fonct. Dép.'!F40</f>
        <v>4973.07</v>
      </c>
      <c r="F9" s="7">
        <f>'Fonct. Dép.'!G40</f>
        <v>25664.5</v>
      </c>
      <c r="G9" s="7">
        <f>'Fonct. Dép.'!H40</f>
        <v>34547.69</v>
      </c>
      <c r="H9" s="7">
        <f>'Fonct. Dép.'!I40</f>
        <v>33367.19</v>
      </c>
      <c r="I9" s="7">
        <f>'Fonct. Dép.'!J40</f>
        <v>25031.730000000003</v>
      </c>
      <c r="J9" s="7">
        <f>'Fonct. Dép.'!K40</f>
        <v>24189.360000000001</v>
      </c>
      <c r="K9" s="7">
        <f>'Fonct. Dép.'!L40</f>
        <v>28589.79</v>
      </c>
      <c r="L9" s="7">
        <f>'Fonct. Dép.'!M40</f>
        <v>17994.099999999999</v>
      </c>
      <c r="M9" s="13">
        <f>'Fonct. Dép.'!N40</f>
        <v>20775.77</v>
      </c>
      <c r="N9" s="2"/>
      <c r="O9" s="20"/>
      <c r="P9" s="7">
        <f t="shared" si="1"/>
        <v>2456.0900000000011</v>
      </c>
      <c r="Q9" s="7">
        <f t="shared" si="0"/>
        <v>-2892.6200000000008</v>
      </c>
      <c r="R9" s="7">
        <f t="shared" si="0"/>
        <v>20691.43</v>
      </c>
      <c r="S9" s="7">
        <f t="shared" si="0"/>
        <v>8883.1900000000023</v>
      </c>
      <c r="T9" s="7">
        <f t="shared" si="0"/>
        <v>-1180.5</v>
      </c>
      <c r="U9" s="7">
        <f t="shared" si="0"/>
        <v>-8335.4599999999991</v>
      </c>
      <c r="V9" s="7">
        <f t="shared" si="0"/>
        <v>-842.37000000000262</v>
      </c>
      <c r="W9" s="7">
        <f t="shared" si="0"/>
        <v>4400.43</v>
      </c>
      <c r="X9" s="7">
        <f t="shared" si="0"/>
        <v>-10595.690000000002</v>
      </c>
      <c r="Y9" s="7">
        <f t="shared" si="0"/>
        <v>2781.6700000000019</v>
      </c>
      <c r="Z9" s="13">
        <f t="shared" si="2"/>
        <v>15366.170000000002</v>
      </c>
      <c r="AA9" s="2"/>
      <c r="AB9" s="23"/>
    </row>
    <row r="10" spans="1:47" x14ac:dyDescent="0.3">
      <c r="A10" s="11" t="s">
        <v>30</v>
      </c>
      <c r="B10" s="2"/>
      <c r="C10" s="12">
        <f>'Fonct. Dép.'!D46</f>
        <v>23983.83</v>
      </c>
      <c r="D10" s="7">
        <f>'Fonct. Dép.'!E46</f>
        <v>24022.030000000002</v>
      </c>
      <c r="E10" s="7">
        <f>'Fonct. Dép.'!F46</f>
        <v>24600.320000000003</v>
      </c>
      <c r="F10" s="7">
        <f>'Fonct. Dép.'!G46</f>
        <v>26593.7</v>
      </c>
      <c r="G10" s="7">
        <f>'Fonct. Dép.'!H46</f>
        <v>29051.710000000003</v>
      </c>
      <c r="H10" s="7">
        <f>'Fonct. Dép.'!I46</f>
        <v>230380.58000000002</v>
      </c>
      <c r="I10" s="7">
        <f>'Fonct. Dép.'!J46</f>
        <v>31342.47</v>
      </c>
      <c r="J10" s="7">
        <f>'Fonct. Dép.'!K46</f>
        <v>7889.5499999999993</v>
      </c>
      <c r="K10" s="7">
        <f>'Fonct. Dép.'!L46</f>
        <v>7514.11</v>
      </c>
      <c r="L10" s="7">
        <f>'Fonct. Dép.'!M46</f>
        <v>5275.78</v>
      </c>
      <c r="M10" s="57">
        <f>'Fonct. Dép.'!N46</f>
        <v>7986.58</v>
      </c>
      <c r="N10" s="2"/>
      <c r="O10" s="20"/>
      <c r="P10" s="7">
        <f t="shared" si="1"/>
        <v>38.200000000000728</v>
      </c>
      <c r="Q10" s="7">
        <f t="shared" si="0"/>
        <v>578.29000000000087</v>
      </c>
      <c r="R10" s="7">
        <f t="shared" si="0"/>
        <v>1993.3799999999974</v>
      </c>
      <c r="S10" s="7">
        <f t="shared" si="0"/>
        <v>2458.010000000002</v>
      </c>
      <c r="T10" s="7">
        <f t="shared" si="0"/>
        <v>201328.87000000002</v>
      </c>
      <c r="U10" s="7">
        <f t="shared" si="0"/>
        <v>-199038.11000000002</v>
      </c>
      <c r="V10" s="7">
        <f t="shared" si="0"/>
        <v>-23452.920000000002</v>
      </c>
      <c r="W10" s="7">
        <f t="shared" si="0"/>
        <v>-375.4399999999996</v>
      </c>
      <c r="X10" s="7">
        <f t="shared" si="0"/>
        <v>-2238.33</v>
      </c>
      <c r="Y10" s="7">
        <f t="shared" si="0"/>
        <v>2710.8</v>
      </c>
      <c r="Z10" s="13">
        <f t="shared" si="2"/>
        <v>-15997.250000000002</v>
      </c>
      <c r="AA10" s="2"/>
      <c r="AB10" s="23"/>
    </row>
    <row r="11" spans="1:47" x14ac:dyDescent="0.3">
      <c r="A11" s="11" t="s">
        <v>24</v>
      </c>
      <c r="B11" s="2"/>
      <c r="C11" s="12">
        <f>'Fonct. Dép.'!D55</f>
        <v>28676.55</v>
      </c>
      <c r="D11" s="7">
        <f>'Fonct. Dép.'!E55</f>
        <v>27694.03</v>
      </c>
      <c r="E11" s="7">
        <f>'Fonct. Dép.'!F55</f>
        <v>85786.03</v>
      </c>
      <c r="F11" s="7">
        <f>'Fonct. Dép.'!G55</f>
        <v>78433.91</v>
      </c>
      <c r="G11" s="7">
        <f>'Fonct. Dép.'!H55</f>
        <v>54706.13</v>
      </c>
      <c r="H11" s="7">
        <f>'Fonct. Dép.'!I55</f>
        <v>54582</v>
      </c>
      <c r="I11" s="7">
        <f>'Fonct. Dép.'!J55</f>
        <v>51544.09</v>
      </c>
      <c r="J11" s="7">
        <f>'Fonct. Dép.'!K55</f>
        <v>52352</v>
      </c>
      <c r="K11" s="7">
        <f>'Fonct. Dép.'!L55</f>
        <v>69662.16</v>
      </c>
      <c r="L11" s="7">
        <f>'Fonct. Dép.'!M55</f>
        <v>69696</v>
      </c>
      <c r="M11" s="13">
        <f>'Fonct. Dép.'!N55</f>
        <v>70417.25</v>
      </c>
      <c r="N11" s="2"/>
      <c r="O11" s="20"/>
      <c r="P11" s="7">
        <f t="shared" si="1"/>
        <v>-982.52000000000044</v>
      </c>
      <c r="Q11" s="7">
        <f t="shared" si="0"/>
        <v>58092</v>
      </c>
      <c r="R11" s="7">
        <f t="shared" si="0"/>
        <v>-7352.1199999999953</v>
      </c>
      <c r="S11" s="7">
        <f t="shared" si="0"/>
        <v>-23727.780000000006</v>
      </c>
      <c r="T11" s="7">
        <f t="shared" si="0"/>
        <v>-124.12999999999738</v>
      </c>
      <c r="U11" s="7">
        <f t="shared" si="0"/>
        <v>-3037.9100000000035</v>
      </c>
      <c r="V11" s="7">
        <f t="shared" si="0"/>
        <v>807.91000000000349</v>
      </c>
      <c r="W11" s="7">
        <f t="shared" si="0"/>
        <v>17310.160000000003</v>
      </c>
      <c r="X11" s="7">
        <f t="shared" si="0"/>
        <v>33.839999999996508</v>
      </c>
      <c r="Y11" s="7">
        <f t="shared" si="0"/>
        <v>721.25</v>
      </c>
      <c r="Z11" s="13">
        <f t="shared" si="2"/>
        <v>41740.699999999997</v>
      </c>
      <c r="AA11" s="2"/>
      <c r="AB11" s="23"/>
    </row>
    <row r="12" spans="1:47" ht="15" thickBot="1" x14ac:dyDescent="0.35">
      <c r="A12" s="56" t="s">
        <v>31</v>
      </c>
      <c r="B12" s="2"/>
      <c r="C12" s="14">
        <f>'Fonct. Dép.'!D58</f>
        <v>0</v>
      </c>
      <c r="D12" s="151">
        <f>'Fonct. Dép.'!E58</f>
        <v>0</v>
      </c>
      <c r="E12" s="151">
        <f>'Fonct. Dép.'!F58</f>
        <v>0</v>
      </c>
      <c r="F12" s="151">
        <f>'Fonct. Dép.'!G58</f>
        <v>0</v>
      </c>
      <c r="G12" s="15">
        <f>'Fonct. Dép.'!H58</f>
        <v>0</v>
      </c>
      <c r="H12" s="15">
        <f>'Fonct. Dép.'!I58</f>
        <v>0</v>
      </c>
      <c r="I12" s="15">
        <f>'Fonct. Dép.'!J58</f>
        <v>0</v>
      </c>
      <c r="J12" s="15">
        <f>'Fonct. Dép.'!K58</f>
        <v>0</v>
      </c>
      <c r="K12" s="15">
        <f>'Fonct. Dép.'!L58</f>
        <v>0</v>
      </c>
      <c r="L12" s="15">
        <f>'Fonct. Dép.'!M58</f>
        <v>0</v>
      </c>
      <c r="M12" s="152">
        <f>'Fonct. Dép.'!N58</f>
        <v>0</v>
      </c>
      <c r="N12" s="2"/>
      <c r="O12" s="21"/>
      <c r="P12" s="15">
        <f t="shared" si="1"/>
        <v>0</v>
      </c>
      <c r="Q12" s="15">
        <f t="shared" si="0"/>
        <v>0</v>
      </c>
      <c r="R12" s="15">
        <f t="shared" si="0"/>
        <v>0</v>
      </c>
      <c r="S12" s="15">
        <f t="shared" si="0"/>
        <v>0</v>
      </c>
      <c r="T12" s="15">
        <f t="shared" si="0"/>
        <v>0</v>
      </c>
      <c r="U12" s="15">
        <f t="shared" si="0"/>
        <v>0</v>
      </c>
      <c r="V12" s="15">
        <f t="shared" si="0"/>
        <v>0</v>
      </c>
      <c r="W12" s="15">
        <f t="shared" si="0"/>
        <v>0</v>
      </c>
      <c r="X12" s="15">
        <f t="shared" si="0"/>
        <v>0</v>
      </c>
      <c r="Y12" s="15">
        <f t="shared" si="0"/>
        <v>0</v>
      </c>
      <c r="Z12" s="16">
        <f t="shared" si="2"/>
        <v>0</v>
      </c>
      <c r="AA12" s="2"/>
      <c r="AB12" s="24"/>
    </row>
    <row r="13" spans="1:47" ht="15" thickBot="1" x14ac:dyDescent="0.35"/>
    <row r="14" spans="1:47" ht="18.600000000000001" thickBot="1" x14ac:dyDescent="0.35">
      <c r="A14" s="49" t="s">
        <v>33</v>
      </c>
      <c r="B14" s="4"/>
      <c r="C14" s="186">
        <f>SUM(C5:C12)+'Fonct. Dép.'!D64</f>
        <v>169363.64</v>
      </c>
      <c r="D14" s="54">
        <f>SUM(D5:D12)+'Fonct. Dép.'!E64</f>
        <v>166213.19</v>
      </c>
      <c r="E14" s="54">
        <f>SUM(E5:E12)+'Fonct. Dép.'!F64</f>
        <v>234008.93000000002</v>
      </c>
      <c r="F14" s="54">
        <f>SUM(F5:F12)+'Fonct. Dép.'!G64</f>
        <v>248295.71</v>
      </c>
      <c r="G14" s="54">
        <f>SUM(G5:G12)+'Fonct. Dép.'!H64</f>
        <v>253321.11000000002</v>
      </c>
      <c r="H14" s="54">
        <f>SUM(H5:H12)+'Fonct. Dép.'!I64</f>
        <v>463550.05000000005</v>
      </c>
      <c r="I14" s="54">
        <f>SUM(I5:I12)+'Fonct. Dép.'!J64</f>
        <v>277744.65000000002</v>
      </c>
      <c r="J14" s="54">
        <f>SUM(J5:J12)+'Fonct. Dép.'!K64</f>
        <v>263051.70999999996</v>
      </c>
      <c r="K14" s="54">
        <f>SUM(K5:K12)+'Fonct. Dép.'!L64</f>
        <v>270007.21999999997</v>
      </c>
      <c r="L14" s="54">
        <f>SUM(L5:L12)+'Fonct. Dép.'!M64</f>
        <v>189636.22999999998</v>
      </c>
      <c r="M14" s="51">
        <f>SUM(M5:M12)+'Fonct. Dép.'!N64</f>
        <v>254004.71999999997</v>
      </c>
      <c r="N14" s="52"/>
      <c r="O14" s="53"/>
      <c r="P14" s="54">
        <f>D14-C14</f>
        <v>-3150.4500000000116</v>
      </c>
      <c r="Q14" s="54">
        <f t="shared" ref="Q14:Y14" si="3">E14-D14</f>
        <v>67795.74000000002</v>
      </c>
      <c r="R14" s="54">
        <f t="shared" si="3"/>
        <v>14286.77999999997</v>
      </c>
      <c r="S14" s="54">
        <f t="shared" si="3"/>
        <v>5025.4000000000233</v>
      </c>
      <c r="T14" s="54">
        <f t="shared" si="3"/>
        <v>210228.94000000003</v>
      </c>
      <c r="U14" s="54">
        <f t="shared" si="3"/>
        <v>-185805.40000000002</v>
      </c>
      <c r="V14" s="54">
        <f t="shared" si="3"/>
        <v>-14692.940000000061</v>
      </c>
      <c r="W14" s="54">
        <f t="shared" si="3"/>
        <v>6955.5100000000093</v>
      </c>
      <c r="X14" s="54">
        <f t="shared" si="3"/>
        <v>-80370.989999999991</v>
      </c>
      <c r="Y14" s="54">
        <f t="shared" si="3"/>
        <v>64368.489999999991</v>
      </c>
      <c r="Z14" s="51">
        <f>M14-C14</f>
        <v>84641.079999999958</v>
      </c>
      <c r="AA14" s="3"/>
      <c r="AB14" s="42"/>
      <c r="AC14" s="2"/>
      <c r="AD14" s="2"/>
      <c r="AE14" s="2"/>
      <c r="AF14" s="2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x14ac:dyDescent="0.3">
      <c r="C15" s="55" t="b">
        <f>C14='Fonct. Dép.'!D62</f>
        <v>1</v>
      </c>
      <c r="D15" s="55" t="b">
        <f>D14='Fonct. Dép.'!E62</f>
        <v>1</v>
      </c>
      <c r="E15" s="55" t="b">
        <f>E14='Fonct. Dép.'!F62</f>
        <v>1</v>
      </c>
      <c r="F15" s="55" t="b">
        <f>F14='Fonct. Dép.'!G62</f>
        <v>1</v>
      </c>
      <c r="G15" s="55" t="b">
        <f>G14='Fonct. Dép.'!H62</f>
        <v>1</v>
      </c>
      <c r="H15" s="55" t="b">
        <f>H14='Fonct. Dép.'!I62</f>
        <v>1</v>
      </c>
      <c r="I15" s="55" t="b">
        <f>I14='Fonct. Dép.'!J62</f>
        <v>1</v>
      </c>
      <c r="J15" s="55" t="b">
        <f>J14='Fonct. Dép.'!K62</f>
        <v>1</v>
      </c>
      <c r="K15" s="55" t="b">
        <f>K14='Fonct. Dép.'!L62</f>
        <v>1</v>
      </c>
      <c r="L15" s="55" t="b">
        <f>L14='Fonct. Dép.'!M62</f>
        <v>1</v>
      </c>
      <c r="M15" s="55" t="b">
        <f>M14='Fonct. Dép.'!N62</f>
        <v>1</v>
      </c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47" ht="15" thickBot="1" x14ac:dyDescent="0.35"/>
    <row r="17" spans="1:47" ht="16.2" thickBot="1" x14ac:dyDescent="0.35">
      <c r="A17" s="8" t="s">
        <v>39</v>
      </c>
      <c r="B17" s="2"/>
      <c r="C17" s="17" t="s">
        <v>81</v>
      </c>
      <c r="D17" s="18" t="s">
        <v>82</v>
      </c>
      <c r="E17" s="18" t="s">
        <v>83</v>
      </c>
      <c r="F17" s="18" t="s">
        <v>0</v>
      </c>
      <c r="G17" s="18" t="s">
        <v>1</v>
      </c>
      <c r="H17" s="18" t="s">
        <v>2</v>
      </c>
      <c r="I17" s="18" t="s">
        <v>3</v>
      </c>
      <c r="J17" s="18" t="s">
        <v>4</v>
      </c>
      <c r="K17" s="18" t="s">
        <v>5</v>
      </c>
      <c r="L17" s="18" t="s">
        <v>6</v>
      </c>
      <c r="M17" s="19" t="s">
        <v>70</v>
      </c>
      <c r="N17" s="2"/>
      <c r="O17" s="17" t="s">
        <v>81</v>
      </c>
      <c r="P17" s="18" t="s">
        <v>82</v>
      </c>
      <c r="Q17" s="18" t="s">
        <v>83</v>
      </c>
      <c r="R17" s="18" t="s">
        <v>0</v>
      </c>
      <c r="S17" s="18" t="s">
        <v>1</v>
      </c>
      <c r="T17" s="18" t="s">
        <v>2</v>
      </c>
      <c r="U17" s="18" t="s">
        <v>3</v>
      </c>
      <c r="V17" s="18" t="s">
        <v>4</v>
      </c>
      <c r="W17" s="18" t="s">
        <v>5</v>
      </c>
      <c r="X17" s="18" t="s">
        <v>6</v>
      </c>
      <c r="Y17" s="18" t="s">
        <v>70</v>
      </c>
      <c r="Z17" s="19" t="s">
        <v>101</v>
      </c>
      <c r="AA17" s="2"/>
      <c r="AB17" s="22" t="s">
        <v>8</v>
      </c>
    </row>
    <row r="18" spans="1:47" ht="9.75" customHeight="1" thickBot="1" x14ac:dyDescent="0.35">
      <c r="A18" s="8"/>
      <c r="B18" s="8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47" x14ac:dyDescent="0.3">
      <c r="A19" s="10" t="s">
        <v>126</v>
      </c>
      <c r="B19" s="2"/>
      <c r="C19" s="25">
        <f>'Fonct. Rec.'!D5</f>
        <v>181087.72999999998</v>
      </c>
      <c r="D19" s="26">
        <f>'Fonct. Rec.'!E5</f>
        <v>186709.21</v>
      </c>
      <c r="E19" s="26">
        <f>'Fonct. Rec.'!F5</f>
        <v>196732.84000000003</v>
      </c>
      <c r="F19" s="26">
        <f>'Fonct. Rec.'!G5</f>
        <v>195776.38999999998</v>
      </c>
      <c r="G19" s="26">
        <f>'Fonct. Rec.'!H5</f>
        <v>215738.24000000002</v>
      </c>
      <c r="H19" s="26">
        <f>'Fonct. Rec.'!I5</f>
        <v>230588.21</v>
      </c>
      <c r="I19" s="26">
        <f>'Fonct. Rec.'!J5</f>
        <v>203650.62</v>
      </c>
      <c r="J19" s="26">
        <f>'Fonct. Rec.'!K5</f>
        <v>230977.51</v>
      </c>
      <c r="K19" s="26">
        <f>'Fonct. Rec.'!L5</f>
        <v>126664.09</v>
      </c>
      <c r="L19" s="26">
        <f>'Fonct. Rec.'!M5</f>
        <v>156125.67000000001</v>
      </c>
      <c r="M19" s="27">
        <f>'Fonct. Rec.'!N5</f>
        <v>160171.22</v>
      </c>
      <c r="N19" s="2"/>
      <c r="O19" s="28"/>
      <c r="P19" s="26">
        <f t="shared" ref="P19:P24" si="4">D19-C19</f>
        <v>5621.4800000000105</v>
      </c>
      <c r="Q19" s="26">
        <f t="shared" ref="Q19:Q24" si="5">E19-D19</f>
        <v>10023.630000000034</v>
      </c>
      <c r="R19" s="26">
        <f t="shared" ref="R19:R24" si="6">F19-E19</f>
        <v>-956.45000000004075</v>
      </c>
      <c r="S19" s="26">
        <f t="shared" ref="S19:S24" si="7">G19-F19</f>
        <v>19961.850000000035</v>
      </c>
      <c r="T19" s="26">
        <f t="shared" ref="T19:T24" si="8">H19-G19</f>
        <v>14849.969999999972</v>
      </c>
      <c r="U19" s="26">
        <f t="shared" ref="U19:U24" si="9">I19-H19</f>
        <v>-26937.589999999997</v>
      </c>
      <c r="V19" s="26">
        <f t="shared" ref="V19:V24" si="10">J19-I19</f>
        <v>27326.890000000014</v>
      </c>
      <c r="W19" s="26">
        <f t="shared" ref="W19:W24" si="11">K19-J19</f>
        <v>-104313.42000000001</v>
      </c>
      <c r="X19" s="26">
        <f t="shared" ref="X19:X24" si="12">L19-K19</f>
        <v>29461.580000000016</v>
      </c>
      <c r="Y19" s="26">
        <f t="shared" ref="Y19:Y24" si="13">M19-L19</f>
        <v>4045.5499999999884</v>
      </c>
      <c r="Z19" s="27">
        <f t="shared" ref="Z19:Z24" si="14">M19-C19</f>
        <v>-20916.50999999998</v>
      </c>
      <c r="AA19" s="2"/>
      <c r="AB19" s="29"/>
    </row>
    <row r="20" spans="1:47" x14ac:dyDescent="0.3">
      <c r="A20" s="11" t="s">
        <v>125</v>
      </c>
      <c r="B20" s="2"/>
      <c r="C20" s="12">
        <f>'Fonct. Rec.'!D13</f>
        <v>302.22000000000003</v>
      </c>
      <c r="D20" s="7">
        <f>'Fonct. Rec.'!E13</f>
        <v>109.45</v>
      </c>
      <c r="E20" s="7">
        <f>'Fonct. Rec.'!F13</f>
        <v>77.09</v>
      </c>
      <c r="F20" s="7">
        <f>'Fonct. Rec.'!G13</f>
        <v>40.81</v>
      </c>
      <c r="G20" s="7">
        <f>'Fonct. Rec.'!H13</f>
        <v>0</v>
      </c>
      <c r="H20" s="7">
        <f>'Fonct. Rec.'!I13</f>
        <v>0</v>
      </c>
      <c r="I20" s="7">
        <f>'Fonct. Rec.'!J13</f>
        <v>8848</v>
      </c>
      <c r="J20" s="7">
        <f>'Fonct. Rec.'!K13</f>
        <v>0</v>
      </c>
      <c r="K20" s="7">
        <f>'Fonct. Rec.'!L13</f>
        <v>13794.88</v>
      </c>
      <c r="L20" s="7">
        <f>'Fonct. Rec.'!M13</f>
        <v>0</v>
      </c>
      <c r="M20" s="13">
        <f>'Fonct. Rec.'!N13</f>
        <v>5588</v>
      </c>
      <c r="N20" s="2"/>
      <c r="O20" s="20"/>
      <c r="P20" s="7">
        <f t="shared" si="4"/>
        <v>-192.77000000000004</v>
      </c>
      <c r="Q20" s="7">
        <f t="shared" si="5"/>
        <v>-32.36</v>
      </c>
      <c r="R20" s="7">
        <f t="shared" si="6"/>
        <v>-36.28</v>
      </c>
      <c r="S20" s="7">
        <f t="shared" si="7"/>
        <v>-40.81</v>
      </c>
      <c r="T20" s="7">
        <f t="shared" si="8"/>
        <v>0</v>
      </c>
      <c r="U20" s="7">
        <f t="shared" si="9"/>
        <v>8848</v>
      </c>
      <c r="V20" s="7">
        <f t="shared" si="10"/>
        <v>-8848</v>
      </c>
      <c r="W20" s="7">
        <f t="shared" si="11"/>
        <v>13794.88</v>
      </c>
      <c r="X20" s="7">
        <f t="shared" si="12"/>
        <v>-13794.88</v>
      </c>
      <c r="Y20" s="7">
        <f t="shared" si="13"/>
        <v>5588</v>
      </c>
      <c r="Z20" s="13">
        <f t="shared" si="14"/>
        <v>5285.78</v>
      </c>
      <c r="AA20" s="2"/>
      <c r="AB20" s="48"/>
    </row>
    <row r="21" spans="1:47" x14ac:dyDescent="0.3">
      <c r="A21" s="11" t="s">
        <v>38</v>
      </c>
      <c r="B21" s="2"/>
      <c r="C21" s="12">
        <f>'Fonct. Rec.'!D17</f>
        <v>485.99</v>
      </c>
      <c r="D21" s="7">
        <f>'Fonct. Rec.'!E17</f>
        <v>0</v>
      </c>
      <c r="E21" s="7">
        <f>'Fonct. Rec.'!F17</f>
        <v>255.5</v>
      </c>
      <c r="F21" s="7">
        <f>'Fonct. Rec.'!G17</f>
        <v>45.96</v>
      </c>
      <c r="G21" s="7">
        <f>'Fonct. Rec.'!H17</f>
        <v>2661.94</v>
      </c>
      <c r="H21" s="7">
        <f>'Fonct. Rec.'!I17</f>
        <v>459.63</v>
      </c>
      <c r="I21" s="7">
        <f>'Fonct. Rec.'!J17</f>
        <v>29.57</v>
      </c>
      <c r="J21" s="7">
        <f>'Fonct. Rec.'!K17</f>
        <v>4573.1000000000004</v>
      </c>
      <c r="K21" s="7">
        <f>'Fonct. Rec.'!L17</f>
        <v>964.69</v>
      </c>
      <c r="L21" s="7">
        <f>'Fonct. Rec.'!M17</f>
        <v>2432.29</v>
      </c>
      <c r="M21" s="13">
        <f>'Fonct. Rec.'!N17</f>
        <v>263</v>
      </c>
      <c r="N21" s="2"/>
      <c r="O21" s="20"/>
      <c r="P21" s="7">
        <f t="shared" si="4"/>
        <v>-485.99</v>
      </c>
      <c r="Q21" s="7">
        <f t="shared" si="5"/>
        <v>255.5</v>
      </c>
      <c r="R21" s="7">
        <f t="shared" si="6"/>
        <v>-209.54</v>
      </c>
      <c r="S21" s="7">
        <f t="shared" si="7"/>
        <v>2615.98</v>
      </c>
      <c r="T21" s="7">
        <f t="shared" si="8"/>
        <v>-2202.31</v>
      </c>
      <c r="U21" s="7">
        <f t="shared" si="9"/>
        <v>-430.06</v>
      </c>
      <c r="V21" s="7">
        <f t="shared" si="10"/>
        <v>4543.5300000000007</v>
      </c>
      <c r="W21" s="7">
        <f t="shared" si="11"/>
        <v>-3608.4100000000003</v>
      </c>
      <c r="X21" s="7">
        <f t="shared" si="12"/>
        <v>1467.6</v>
      </c>
      <c r="Y21" s="7">
        <f t="shared" si="13"/>
        <v>-2169.29</v>
      </c>
      <c r="Z21" s="13">
        <f t="shared" si="14"/>
        <v>-222.99</v>
      </c>
      <c r="AA21" s="2"/>
      <c r="AB21" s="23"/>
    </row>
    <row r="22" spans="1:47" x14ac:dyDescent="0.3">
      <c r="A22" s="11" t="s">
        <v>135</v>
      </c>
      <c r="B22" s="2"/>
      <c r="C22" s="12">
        <f>'Fonct. Rec.'!D22</f>
        <v>94892.14</v>
      </c>
      <c r="D22" s="7">
        <f>'Fonct. Rec.'!E22</f>
        <v>0</v>
      </c>
      <c r="E22" s="7">
        <f>'Fonct. Rec.'!F22</f>
        <v>0</v>
      </c>
      <c r="F22" s="7">
        <f>'Fonct. Rec.'!G22</f>
        <v>0</v>
      </c>
      <c r="G22" s="7">
        <f>'Fonct. Rec.'!H22</f>
        <v>0</v>
      </c>
      <c r="H22" s="7">
        <f>'Fonct. Rec.'!I22</f>
        <v>0</v>
      </c>
      <c r="I22" s="7">
        <f>'Fonct. Rec.'!J22</f>
        <v>0</v>
      </c>
      <c r="J22" s="7">
        <f>'Fonct. Rec.'!K22</f>
        <v>0</v>
      </c>
      <c r="K22" s="7">
        <f>'Fonct. Rec.'!L22</f>
        <v>0</v>
      </c>
      <c r="L22" s="7">
        <f>'Fonct. Rec.'!M22</f>
        <v>0</v>
      </c>
      <c r="M22" s="13">
        <f>'Fonct. Rec.'!N22</f>
        <v>0</v>
      </c>
      <c r="N22" s="2"/>
      <c r="O22" s="20"/>
      <c r="P22" s="7">
        <f t="shared" si="4"/>
        <v>-94892.14</v>
      </c>
      <c r="Q22" s="7">
        <f t="shared" si="5"/>
        <v>0</v>
      </c>
      <c r="R22" s="7">
        <f t="shared" si="6"/>
        <v>0</v>
      </c>
      <c r="S22" s="7">
        <f t="shared" si="7"/>
        <v>0</v>
      </c>
      <c r="T22" s="7">
        <f t="shared" si="8"/>
        <v>0</v>
      </c>
      <c r="U22" s="7">
        <f t="shared" si="9"/>
        <v>0</v>
      </c>
      <c r="V22" s="7">
        <f t="shared" si="10"/>
        <v>0</v>
      </c>
      <c r="W22" s="7">
        <f t="shared" si="11"/>
        <v>0</v>
      </c>
      <c r="X22" s="7">
        <f t="shared" si="12"/>
        <v>0</v>
      </c>
      <c r="Y22" s="7">
        <f t="shared" si="13"/>
        <v>0</v>
      </c>
      <c r="Z22" s="13">
        <f t="shared" si="14"/>
        <v>-94892.14</v>
      </c>
      <c r="AA22" s="2"/>
      <c r="AB22" s="23"/>
    </row>
    <row r="23" spans="1:47" x14ac:dyDescent="0.3">
      <c r="A23" s="11" t="s">
        <v>24</v>
      </c>
      <c r="B23" s="2"/>
      <c r="C23" s="12">
        <f>'Fonct. Rec.'!D31</f>
        <v>269283.56</v>
      </c>
      <c r="D23" s="7">
        <f>'Fonct. Rec.'!E31</f>
        <v>33180.480000000003</v>
      </c>
      <c r="E23" s="7">
        <f>'Fonct. Rec.'!F31</f>
        <v>16793.52</v>
      </c>
      <c r="F23" s="7">
        <f>'Fonct. Rec.'!G31</f>
        <v>103633</v>
      </c>
      <c r="G23" s="7">
        <f>'Fonct. Rec.'!H31</f>
        <v>387216.07</v>
      </c>
      <c r="H23" s="7">
        <f>'Fonct. Rec.'!I31</f>
        <v>95506.62</v>
      </c>
      <c r="I23" s="7">
        <f>'Fonct. Rec.'!J31</f>
        <v>0</v>
      </c>
      <c r="J23" s="7">
        <f>'Fonct. Rec.'!K31</f>
        <v>0</v>
      </c>
      <c r="K23" s="7">
        <f>'Fonct. Rec.'!L31</f>
        <v>0</v>
      </c>
      <c r="L23" s="7">
        <f>'Fonct. Rec.'!M31</f>
        <v>0</v>
      </c>
      <c r="M23" s="13">
        <f>'Fonct. Rec.'!N31</f>
        <v>0</v>
      </c>
      <c r="N23" s="2"/>
      <c r="O23" s="20"/>
      <c r="P23" s="7">
        <f t="shared" si="4"/>
        <v>-236103.08</v>
      </c>
      <c r="Q23" s="7">
        <f t="shared" si="5"/>
        <v>-16386.960000000003</v>
      </c>
      <c r="R23" s="7">
        <f t="shared" si="6"/>
        <v>86839.48</v>
      </c>
      <c r="S23" s="7">
        <f t="shared" si="7"/>
        <v>283583.07</v>
      </c>
      <c r="T23" s="7">
        <f t="shared" si="8"/>
        <v>-291709.45</v>
      </c>
      <c r="U23" s="7">
        <f t="shared" si="9"/>
        <v>-95506.62</v>
      </c>
      <c r="V23" s="7">
        <f t="shared" si="10"/>
        <v>0</v>
      </c>
      <c r="W23" s="7">
        <f t="shared" si="11"/>
        <v>0</v>
      </c>
      <c r="X23" s="7">
        <f t="shared" si="12"/>
        <v>0</v>
      </c>
      <c r="Y23" s="7">
        <f t="shared" si="13"/>
        <v>0</v>
      </c>
      <c r="Z23" s="13">
        <f t="shared" si="14"/>
        <v>-269283.56</v>
      </c>
      <c r="AA23" s="2"/>
      <c r="AB23" s="23"/>
    </row>
    <row r="24" spans="1:47" ht="15" thickBot="1" x14ac:dyDescent="0.35">
      <c r="A24" s="56" t="s">
        <v>20</v>
      </c>
      <c r="B24" s="2"/>
      <c r="C24" s="14">
        <f>'Fonct. Rec.'!D27</f>
        <v>303684.55</v>
      </c>
      <c r="D24" s="15">
        <f>'Fonct. Rec.'!E27</f>
        <v>314391.57</v>
      </c>
      <c r="E24" s="15">
        <f>'Fonct. Rec.'!F27</f>
        <v>360214.09</v>
      </c>
      <c r="F24" s="15">
        <f>'Fonct. Rec.'!G27</f>
        <v>332053.89</v>
      </c>
      <c r="G24" s="15">
        <f>'Fonct. Rec.'!H27</f>
        <v>383254.34</v>
      </c>
      <c r="H24" s="15">
        <f>'Fonct. Rec.'!I27</f>
        <v>726710.56</v>
      </c>
      <c r="I24" s="15">
        <f>'Fonct. Rec.'!J27</f>
        <v>348313.57</v>
      </c>
      <c r="J24" s="15">
        <f>'Fonct. Rec.'!K27</f>
        <v>234206.25</v>
      </c>
      <c r="K24" s="15">
        <f>'Fonct. Rec.'!L27</f>
        <v>156865.69</v>
      </c>
      <c r="L24" s="15">
        <f>'Fonct. Rec.'!M27</f>
        <v>0</v>
      </c>
      <c r="M24" s="16">
        <f>'Fonct. Rec.'!N27</f>
        <v>0</v>
      </c>
      <c r="N24" s="2"/>
      <c r="O24" s="21"/>
      <c r="P24" s="15">
        <f t="shared" si="4"/>
        <v>10707.020000000019</v>
      </c>
      <c r="Q24" s="15">
        <f t="shared" si="5"/>
        <v>45822.520000000019</v>
      </c>
      <c r="R24" s="15">
        <f t="shared" si="6"/>
        <v>-28160.200000000012</v>
      </c>
      <c r="S24" s="15">
        <f t="shared" si="7"/>
        <v>51200.450000000012</v>
      </c>
      <c r="T24" s="15">
        <f t="shared" si="8"/>
        <v>343456.22000000003</v>
      </c>
      <c r="U24" s="15">
        <f t="shared" si="9"/>
        <v>-378396.99000000005</v>
      </c>
      <c r="V24" s="15">
        <f t="shared" si="10"/>
        <v>-114107.32</v>
      </c>
      <c r="W24" s="15">
        <f t="shared" si="11"/>
        <v>-77340.56</v>
      </c>
      <c r="X24" s="15">
        <f t="shared" si="12"/>
        <v>-156865.69</v>
      </c>
      <c r="Y24" s="15">
        <f t="shared" si="13"/>
        <v>0</v>
      </c>
      <c r="Z24" s="16">
        <f t="shared" si="14"/>
        <v>-303684.55</v>
      </c>
      <c r="AA24" s="2"/>
      <c r="AB24" s="24"/>
    </row>
    <row r="25" spans="1:47" ht="15" thickBot="1" x14ac:dyDescent="0.35"/>
    <row r="26" spans="1:47" ht="18.600000000000001" thickBot="1" x14ac:dyDescent="0.35">
      <c r="A26" s="49" t="s">
        <v>53</v>
      </c>
      <c r="B26" s="4"/>
      <c r="C26" s="50">
        <f t="shared" ref="C26:M26" si="15">SUM(C19:C24)</f>
        <v>849736.19</v>
      </c>
      <c r="D26" s="51">
        <f t="shared" si="15"/>
        <v>534390.71</v>
      </c>
      <c r="E26" s="51">
        <f t="shared" si="15"/>
        <v>574073.04</v>
      </c>
      <c r="F26" s="51">
        <f t="shared" si="15"/>
        <v>631550.05000000005</v>
      </c>
      <c r="G26" s="51">
        <f t="shared" si="15"/>
        <v>988870.59000000008</v>
      </c>
      <c r="H26" s="51">
        <f t="shared" si="15"/>
        <v>1053265.02</v>
      </c>
      <c r="I26" s="51">
        <f t="shared" si="15"/>
        <v>560841.76</v>
      </c>
      <c r="J26" s="51">
        <f t="shared" si="15"/>
        <v>469756.86</v>
      </c>
      <c r="K26" s="51">
        <f t="shared" si="15"/>
        <v>298289.34999999998</v>
      </c>
      <c r="L26" s="51">
        <f t="shared" si="15"/>
        <v>158557.96000000002</v>
      </c>
      <c r="M26" s="51">
        <f t="shared" si="15"/>
        <v>166022.22</v>
      </c>
      <c r="N26" s="52"/>
      <c r="O26" s="53"/>
      <c r="P26" s="54">
        <f>D26-C26</f>
        <v>-315345.48</v>
      </c>
      <c r="Q26" s="54">
        <f t="shared" ref="Q26" si="16">E26-D26</f>
        <v>39682.330000000075</v>
      </c>
      <c r="R26" s="54">
        <f t="shared" ref="R26" si="17">F26-E26</f>
        <v>57477.010000000009</v>
      </c>
      <c r="S26" s="54">
        <f t="shared" ref="S26" si="18">G26-F26</f>
        <v>357320.54000000004</v>
      </c>
      <c r="T26" s="54">
        <f t="shared" ref="T26" si="19">H26-G26</f>
        <v>64394.429999999935</v>
      </c>
      <c r="U26" s="54">
        <f t="shared" ref="U26" si="20">I26-H26</f>
        <v>-492423.26</v>
      </c>
      <c r="V26" s="54">
        <f t="shared" ref="V26" si="21">J26-I26</f>
        <v>-91084.900000000023</v>
      </c>
      <c r="W26" s="54">
        <f t="shared" ref="W26" si="22">K26-J26</f>
        <v>-171467.51</v>
      </c>
      <c r="X26" s="54">
        <f t="shared" ref="X26" si="23">L26-K26</f>
        <v>-139731.38999999996</v>
      </c>
      <c r="Y26" s="54">
        <f t="shared" ref="Y26" si="24">M26-L26</f>
        <v>7464.2599999999802</v>
      </c>
      <c r="Z26" s="51">
        <f>M26-C26</f>
        <v>-683713.97</v>
      </c>
      <c r="AA26" s="3"/>
      <c r="AB26" s="42"/>
      <c r="AC26" s="2"/>
      <c r="AD26" s="2"/>
      <c r="AE26" s="2"/>
      <c r="AF26" s="2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x14ac:dyDescent="0.3">
      <c r="C27" s="55" t="b">
        <f>C26='Fonct. Rec.'!D36</f>
        <v>1</v>
      </c>
      <c r="D27" s="55" t="b">
        <f>D26='Fonct. Rec.'!E36</f>
        <v>1</v>
      </c>
      <c r="E27" s="55" t="b">
        <f>E26='Fonct. Rec.'!F36</f>
        <v>1</v>
      </c>
      <c r="F27" s="55" t="b">
        <f>F26='Fonct. Rec.'!G36</f>
        <v>1</v>
      </c>
      <c r="G27" s="55" t="b">
        <f>G26='Fonct. Rec.'!H36</f>
        <v>1</v>
      </c>
      <c r="H27" s="55" t="b">
        <f>H26='Fonct. Rec.'!I36</f>
        <v>1</v>
      </c>
      <c r="I27" s="55" t="b">
        <f>I26='Fonct. Rec.'!J36</f>
        <v>1</v>
      </c>
      <c r="J27" s="55" t="b">
        <f>J26='Fonct. Rec.'!K36</f>
        <v>1</v>
      </c>
      <c r="K27" s="55" t="b">
        <f>K26='Fonct. Rec.'!L36</f>
        <v>1</v>
      </c>
      <c r="L27" s="55" t="b">
        <f>L26='Fonct. Rec.'!M36</f>
        <v>1</v>
      </c>
      <c r="M27" s="55" t="b">
        <f>M26='Fonct. Rec.'!N36</f>
        <v>1</v>
      </c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30" spans="1:47" x14ac:dyDescent="0.3">
      <c r="T30" s="78"/>
    </row>
  </sheetData>
  <pageMargins left="0.25" right="0.25" top="0.75" bottom="0.75" header="0.3" footer="0.3"/>
  <pageSetup paperSize="8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33CC"/>
    <pageSetUpPr fitToPage="1"/>
  </sheetPr>
  <dimension ref="A1:AV71"/>
  <sheetViews>
    <sheetView zoomScaleNormal="100" workbookViewId="0">
      <selection activeCell="N65" sqref="N65"/>
    </sheetView>
  </sheetViews>
  <sheetFormatPr baseColWidth="10" defaultRowHeight="14.4" x14ac:dyDescent="0.3"/>
  <cols>
    <col min="2" max="2" width="48.88671875" style="2" customWidth="1"/>
    <col min="3" max="3" width="1.109375" style="2" customWidth="1"/>
    <col min="4" max="4" width="11.6640625" style="2" bestFit="1" customWidth="1"/>
    <col min="5" max="6" width="11.6640625" style="2" customWidth="1"/>
    <col min="7" max="7" width="11.44140625" style="2"/>
    <col min="8" max="8" width="13.21875" style="2" customWidth="1"/>
    <col min="9" max="9" width="13.33203125" style="2" customWidth="1"/>
    <col min="10" max="10" width="13.5546875" style="2" customWidth="1"/>
    <col min="11" max="11" width="12.5546875" style="2" customWidth="1"/>
    <col min="12" max="12" width="13.44140625" style="2" customWidth="1"/>
    <col min="13" max="14" width="12.88671875" style="2" customWidth="1"/>
    <col min="15" max="15" width="1.109375" style="2" customWidth="1"/>
    <col min="16" max="16" width="11.44140625" style="2"/>
    <col min="17" max="19" width="12.33203125" style="2" customWidth="1"/>
    <col min="20" max="20" width="12.5546875" style="2" customWidth="1"/>
    <col min="21" max="21" width="12.109375" style="2" customWidth="1"/>
    <col min="22" max="22" width="12.5546875" style="2" customWidth="1"/>
    <col min="23" max="23" width="11.44140625" style="2"/>
    <col min="24" max="24" width="13.44140625" style="2" customWidth="1"/>
    <col min="25" max="26" width="12.88671875" style="2" customWidth="1"/>
    <col min="27" max="27" width="12.44140625" style="2" customWidth="1"/>
    <col min="28" max="28" width="1" style="2" customWidth="1"/>
    <col min="29" max="29" width="55.88671875" style="2" customWidth="1"/>
    <col min="30" max="33" width="11.44140625" style="2"/>
    <col min="34" max="48" width="11.44140625" style="1"/>
  </cols>
  <sheetData>
    <row r="1" spans="1:29" ht="23.25" customHeight="1" x14ac:dyDescent="0.3">
      <c r="A1" s="9" t="s">
        <v>80</v>
      </c>
      <c r="C1" s="9"/>
    </row>
    <row r="2" spans="1:29" ht="18.75" customHeight="1" thickBot="1" x14ac:dyDescent="0.35">
      <c r="B2" s="8"/>
      <c r="C2" s="8"/>
      <c r="D2" s="3"/>
      <c r="E2" s="3"/>
      <c r="F2" s="3"/>
      <c r="P2" s="3" t="s">
        <v>10</v>
      </c>
    </row>
    <row r="3" spans="1:29" ht="16.2" thickBot="1" x14ac:dyDescent="0.35">
      <c r="D3" s="17" t="s">
        <v>81</v>
      </c>
      <c r="E3" s="169" t="s">
        <v>82</v>
      </c>
      <c r="F3" s="169" t="s">
        <v>83</v>
      </c>
      <c r="G3" s="18" t="s">
        <v>0</v>
      </c>
      <c r="H3" s="18" t="s">
        <v>1</v>
      </c>
      <c r="I3" s="18" t="s">
        <v>2</v>
      </c>
      <c r="J3" s="18" t="s">
        <v>3</v>
      </c>
      <c r="K3" s="18" t="s">
        <v>4</v>
      </c>
      <c r="L3" s="18" t="s">
        <v>5</v>
      </c>
      <c r="M3" s="18" t="s">
        <v>6</v>
      </c>
      <c r="N3" s="145" t="s">
        <v>70</v>
      </c>
      <c r="P3" s="17" t="s">
        <v>81</v>
      </c>
      <c r="Q3" s="18" t="s">
        <v>82</v>
      </c>
      <c r="R3" s="18" t="s">
        <v>83</v>
      </c>
      <c r="S3" s="18" t="s">
        <v>0</v>
      </c>
      <c r="T3" s="18" t="s">
        <v>1</v>
      </c>
      <c r="U3" s="18" t="s">
        <v>2</v>
      </c>
      <c r="V3" s="18" t="s">
        <v>3</v>
      </c>
      <c r="W3" s="18" t="s">
        <v>4</v>
      </c>
      <c r="X3" s="18" t="s">
        <v>5</v>
      </c>
      <c r="Y3" s="18" t="s">
        <v>6</v>
      </c>
      <c r="Z3" s="124" t="s">
        <v>70</v>
      </c>
      <c r="AA3" s="19" t="s">
        <v>101</v>
      </c>
      <c r="AC3" s="22" t="s">
        <v>8</v>
      </c>
    </row>
    <row r="4" spans="1:29" ht="27.75" customHeight="1" x14ac:dyDescent="0.3">
      <c r="B4" s="8" t="s">
        <v>7</v>
      </c>
      <c r="C4" s="8"/>
      <c r="D4" s="3" t="s">
        <v>28</v>
      </c>
      <c r="E4" s="3"/>
      <c r="F4" s="3"/>
      <c r="P4" s="3"/>
    </row>
    <row r="5" spans="1:29" ht="18.75" customHeight="1" thickBot="1" x14ac:dyDescent="0.35">
      <c r="B5" s="8" t="s">
        <v>9</v>
      </c>
      <c r="C5" s="8"/>
      <c r="D5" s="43">
        <f t="shared" ref="D5:N5" si="0">SUM(D6:D25)</f>
        <v>61423.68</v>
      </c>
      <c r="E5" s="43">
        <f t="shared" si="0"/>
        <v>57606.090000000004</v>
      </c>
      <c r="F5" s="43">
        <f t="shared" si="0"/>
        <v>64160.83</v>
      </c>
      <c r="G5" s="43">
        <f t="shared" si="0"/>
        <v>61134.369999999995</v>
      </c>
      <c r="H5" s="43">
        <f t="shared" si="0"/>
        <v>73947.58</v>
      </c>
      <c r="I5" s="43">
        <f t="shared" si="0"/>
        <v>76262.7</v>
      </c>
      <c r="J5" s="43">
        <f t="shared" si="0"/>
        <v>102347.48</v>
      </c>
      <c r="K5" s="43">
        <f t="shared" si="0"/>
        <v>82354.209999999992</v>
      </c>
      <c r="L5" s="43">
        <f t="shared" si="0"/>
        <v>95089.89</v>
      </c>
      <c r="M5" s="43">
        <f t="shared" si="0"/>
        <v>78669.59</v>
      </c>
      <c r="N5" s="43">
        <f t="shared" si="0"/>
        <v>92616.320000000007</v>
      </c>
      <c r="P5" s="3"/>
      <c r="Q5" s="43">
        <f>E5-D5</f>
        <v>-3817.5899999999965</v>
      </c>
      <c r="R5" s="43">
        <f t="shared" ref="R5:Z5" si="1">F5-E5</f>
        <v>6554.739999999998</v>
      </c>
      <c r="S5" s="43">
        <f t="shared" si="1"/>
        <v>-3026.4600000000064</v>
      </c>
      <c r="T5" s="43">
        <f t="shared" si="1"/>
        <v>12813.210000000006</v>
      </c>
      <c r="U5" s="43">
        <f t="shared" si="1"/>
        <v>2315.1199999999953</v>
      </c>
      <c r="V5" s="43">
        <f t="shared" si="1"/>
        <v>26084.78</v>
      </c>
      <c r="W5" s="43">
        <f t="shared" si="1"/>
        <v>-19993.270000000004</v>
      </c>
      <c r="X5" s="43">
        <f t="shared" si="1"/>
        <v>12735.680000000008</v>
      </c>
      <c r="Y5" s="43">
        <f t="shared" si="1"/>
        <v>-16420.300000000003</v>
      </c>
      <c r="Z5" s="43">
        <f t="shared" si="1"/>
        <v>13946.73000000001</v>
      </c>
      <c r="AA5" s="43">
        <f>N5-D5</f>
        <v>31192.640000000007</v>
      </c>
    </row>
    <row r="6" spans="1:29" x14ac:dyDescent="0.3">
      <c r="A6" s="65">
        <v>604</v>
      </c>
      <c r="B6" s="60" t="s">
        <v>84</v>
      </c>
      <c r="D6" s="25">
        <v>295.47000000000003</v>
      </c>
      <c r="E6" s="170">
        <v>287.76</v>
      </c>
      <c r="F6" s="170">
        <v>297.62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3180</v>
      </c>
      <c r="M6" s="26">
        <v>0</v>
      </c>
      <c r="N6" s="135">
        <v>0</v>
      </c>
      <c r="P6" s="28"/>
      <c r="Q6" s="26">
        <f>E6-D6</f>
        <v>-7.7100000000000364</v>
      </c>
      <c r="R6" s="26">
        <f t="shared" ref="R6:R25" si="2">F6-E6</f>
        <v>9.8600000000000136</v>
      </c>
      <c r="S6" s="26">
        <f t="shared" ref="S6:S25" si="3">G6-F6</f>
        <v>-297.62</v>
      </c>
      <c r="T6" s="26">
        <f t="shared" ref="T6:Y20" si="4">H6-G6</f>
        <v>0</v>
      </c>
      <c r="U6" s="26">
        <f t="shared" si="4"/>
        <v>0</v>
      </c>
      <c r="V6" s="26">
        <f t="shared" si="4"/>
        <v>0</v>
      </c>
      <c r="W6" s="26">
        <f t="shared" si="4"/>
        <v>0</v>
      </c>
      <c r="X6" s="26">
        <f t="shared" si="4"/>
        <v>3180</v>
      </c>
      <c r="Y6" s="26">
        <f t="shared" si="4"/>
        <v>-3180</v>
      </c>
      <c r="Z6" s="125">
        <f t="shared" ref="Z6:Z25" si="5">N6-M6</f>
        <v>0</v>
      </c>
      <c r="AA6" s="27">
        <f t="shared" ref="AA6:AA25" si="6">N6-D6</f>
        <v>-295.47000000000003</v>
      </c>
      <c r="AC6" s="165"/>
    </row>
    <row r="7" spans="1:29" x14ac:dyDescent="0.3">
      <c r="A7" s="88">
        <v>6061</v>
      </c>
      <c r="B7" s="143" t="s">
        <v>85</v>
      </c>
      <c r="D7" s="89">
        <v>9727.02</v>
      </c>
      <c r="E7" s="171">
        <v>13872.77</v>
      </c>
      <c r="F7" s="171">
        <v>11653.7</v>
      </c>
      <c r="G7" s="83">
        <v>11650.76</v>
      </c>
      <c r="H7" s="83">
        <v>17470.41</v>
      </c>
      <c r="I7" s="83">
        <v>8914.1200000000008</v>
      </c>
      <c r="J7" s="83">
        <v>24461.47</v>
      </c>
      <c r="K7" s="83">
        <v>12177.72</v>
      </c>
      <c r="L7" s="83">
        <v>19288.05</v>
      </c>
      <c r="M7" s="83">
        <v>13192.6</v>
      </c>
      <c r="N7" s="13">
        <v>18406.240000000002</v>
      </c>
      <c r="P7" s="90"/>
      <c r="Q7" s="83">
        <f t="shared" ref="Q7:Q25" si="7">E7-D7</f>
        <v>4145.75</v>
      </c>
      <c r="R7" s="83">
        <f t="shared" si="2"/>
        <v>-2219.0699999999997</v>
      </c>
      <c r="S7" s="83">
        <f t="shared" si="3"/>
        <v>-2.9400000000005093</v>
      </c>
      <c r="T7" s="83">
        <f t="shared" si="4"/>
        <v>5819.65</v>
      </c>
      <c r="U7" s="83">
        <f t="shared" si="4"/>
        <v>-8556.2899999999991</v>
      </c>
      <c r="V7" s="83">
        <f t="shared" si="4"/>
        <v>15547.35</v>
      </c>
      <c r="W7" s="83">
        <f t="shared" si="4"/>
        <v>-12283.750000000002</v>
      </c>
      <c r="X7" s="83">
        <f t="shared" si="4"/>
        <v>7110.33</v>
      </c>
      <c r="Y7" s="83">
        <f t="shared" si="4"/>
        <v>-6095.4499999999989</v>
      </c>
      <c r="Z7" s="128">
        <f t="shared" si="5"/>
        <v>5213.6400000000012</v>
      </c>
      <c r="AA7" s="84">
        <f t="shared" si="6"/>
        <v>8679.2200000000012</v>
      </c>
      <c r="AC7" s="166"/>
    </row>
    <row r="8" spans="1:29" x14ac:dyDescent="0.3">
      <c r="A8" s="88">
        <v>6063</v>
      </c>
      <c r="B8" s="143" t="s">
        <v>71</v>
      </c>
      <c r="D8" s="89">
        <v>0</v>
      </c>
      <c r="E8" s="171">
        <v>0</v>
      </c>
      <c r="F8" s="171">
        <v>0</v>
      </c>
      <c r="G8" s="83">
        <v>0</v>
      </c>
      <c r="H8" s="83">
        <v>585.54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13">
        <v>0</v>
      </c>
      <c r="P8" s="90"/>
      <c r="Q8" s="83">
        <f t="shared" si="7"/>
        <v>0</v>
      </c>
      <c r="R8" s="83">
        <f t="shared" si="2"/>
        <v>0</v>
      </c>
      <c r="S8" s="83">
        <f t="shared" si="3"/>
        <v>0</v>
      </c>
      <c r="T8" s="83">
        <f t="shared" si="4"/>
        <v>585.54</v>
      </c>
      <c r="U8" s="83">
        <f t="shared" si="4"/>
        <v>-585.54</v>
      </c>
      <c r="V8" s="83">
        <f t="shared" si="4"/>
        <v>0</v>
      </c>
      <c r="W8" s="83">
        <f t="shared" si="4"/>
        <v>0</v>
      </c>
      <c r="X8" s="83">
        <f t="shared" si="4"/>
        <v>0</v>
      </c>
      <c r="Y8" s="83">
        <f t="shared" si="4"/>
        <v>0</v>
      </c>
      <c r="Z8" s="128">
        <f t="shared" si="5"/>
        <v>0</v>
      </c>
      <c r="AA8" s="84">
        <f t="shared" si="6"/>
        <v>0</v>
      </c>
      <c r="AC8" s="166"/>
    </row>
    <row r="9" spans="1:29" x14ac:dyDescent="0.3">
      <c r="A9" s="88">
        <v>6068</v>
      </c>
      <c r="B9" s="143" t="s">
        <v>72</v>
      </c>
      <c r="D9" s="89">
        <v>0</v>
      </c>
      <c r="E9" s="171">
        <v>0</v>
      </c>
      <c r="F9" s="171">
        <v>0</v>
      </c>
      <c r="G9" s="83">
        <v>0</v>
      </c>
      <c r="H9" s="83">
        <v>0</v>
      </c>
      <c r="I9" s="83">
        <v>3413.28</v>
      </c>
      <c r="J9" s="83">
        <v>0</v>
      </c>
      <c r="K9" s="83">
        <v>0</v>
      </c>
      <c r="L9" s="83">
        <v>0</v>
      </c>
      <c r="M9" s="83">
        <v>0</v>
      </c>
      <c r="N9" s="13">
        <v>0</v>
      </c>
      <c r="P9" s="90"/>
      <c r="Q9" s="83">
        <f t="shared" si="7"/>
        <v>0</v>
      </c>
      <c r="R9" s="83">
        <f t="shared" si="2"/>
        <v>0</v>
      </c>
      <c r="S9" s="83">
        <f t="shared" si="3"/>
        <v>0</v>
      </c>
      <c r="T9" s="83">
        <f t="shared" si="4"/>
        <v>0</v>
      </c>
      <c r="U9" s="83">
        <f t="shared" si="4"/>
        <v>3413.28</v>
      </c>
      <c r="V9" s="83">
        <f t="shared" si="4"/>
        <v>-3413.28</v>
      </c>
      <c r="W9" s="83">
        <f t="shared" si="4"/>
        <v>0</v>
      </c>
      <c r="X9" s="83">
        <f t="shared" si="4"/>
        <v>0</v>
      </c>
      <c r="Y9" s="83">
        <f t="shared" si="4"/>
        <v>0</v>
      </c>
      <c r="Z9" s="128">
        <f t="shared" si="5"/>
        <v>0</v>
      </c>
      <c r="AA9" s="84">
        <f t="shared" si="6"/>
        <v>0</v>
      </c>
      <c r="AC9" s="166"/>
    </row>
    <row r="10" spans="1:29" x14ac:dyDescent="0.3">
      <c r="A10" s="88">
        <v>611</v>
      </c>
      <c r="B10" s="143" t="s">
        <v>86</v>
      </c>
      <c r="D10" s="89">
        <v>191.68</v>
      </c>
      <c r="E10" s="171">
        <v>1091.27</v>
      </c>
      <c r="F10" s="171">
        <v>1717.35</v>
      </c>
      <c r="G10" s="83">
        <v>190.3</v>
      </c>
      <c r="H10" s="83">
        <v>4752.88</v>
      </c>
      <c r="I10" s="83">
        <v>30602.240000000002</v>
      </c>
      <c r="J10" s="83">
        <v>1574.34</v>
      </c>
      <c r="K10" s="83">
        <v>1375</v>
      </c>
      <c r="L10" s="83">
        <v>1801.8</v>
      </c>
      <c r="M10" s="83">
        <v>761.2</v>
      </c>
      <c r="N10" s="13">
        <v>1332.1</v>
      </c>
      <c r="P10" s="90"/>
      <c r="Q10" s="83">
        <f t="shared" si="7"/>
        <v>899.58999999999992</v>
      </c>
      <c r="R10" s="83">
        <f t="shared" si="2"/>
        <v>626.07999999999993</v>
      </c>
      <c r="S10" s="83">
        <f t="shared" si="3"/>
        <v>-1527.05</v>
      </c>
      <c r="T10" s="83">
        <f t="shared" si="4"/>
        <v>4562.58</v>
      </c>
      <c r="U10" s="83">
        <f t="shared" si="4"/>
        <v>25849.360000000001</v>
      </c>
      <c r="V10" s="83">
        <f t="shared" si="4"/>
        <v>-29027.9</v>
      </c>
      <c r="W10" s="83">
        <f t="shared" si="4"/>
        <v>-199.33999999999992</v>
      </c>
      <c r="X10" s="83">
        <f t="shared" si="4"/>
        <v>426.79999999999995</v>
      </c>
      <c r="Y10" s="83">
        <f t="shared" si="4"/>
        <v>-1040.5999999999999</v>
      </c>
      <c r="Z10" s="83">
        <f t="shared" si="5"/>
        <v>570.89999999999986</v>
      </c>
      <c r="AA10" s="84">
        <f t="shared" si="6"/>
        <v>1140.4199999999998</v>
      </c>
      <c r="AC10" s="166"/>
    </row>
    <row r="11" spans="1:29" x14ac:dyDescent="0.3">
      <c r="A11" s="88">
        <v>613</v>
      </c>
      <c r="B11" s="143" t="s">
        <v>99</v>
      </c>
      <c r="D11" s="89">
        <v>0</v>
      </c>
      <c r="E11" s="171">
        <v>0</v>
      </c>
      <c r="F11" s="171">
        <v>3784.5</v>
      </c>
      <c r="G11" s="83">
        <v>3532.77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137">
        <v>0</v>
      </c>
      <c r="P11" s="90"/>
      <c r="Q11" s="83">
        <f t="shared" si="7"/>
        <v>0</v>
      </c>
      <c r="R11" s="83">
        <f t="shared" si="2"/>
        <v>3784.5</v>
      </c>
      <c r="S11" s="83">
        <f t="shared" si="3"/>
        <v>-251.73000000000002</v>
      </c>
      <c r="T11" s="83">
        <f t="shared" si="4"/>
        <v>-3532.77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si="4"/>
        <v>0</v>
      </c>
      <c r="Z11" s="128">
        <f t="shared" si="5"/>
        <v>0</v>
      </c>
      <c r="AA11" s="84">
        <f t="shared" si="6"/>
        <v>0</v>
      </c>
      <c r="AC11" s="166"/>
    </row>
    <row r="12" spans="1:29" x14ac:dyDescent="0.3">
      <c r="A12" s="66">
        <v>61523</v>
      </c>
      <c r="B12" s="61" t="s">
        <v>87</v>
      </c>
      <c r="D12" s="12">
        <v>37090.71</v>
      </c>
      <c r="E12" s="172">
        <v>6172.35</v>
      </c>
      <c r="F12" s="172">
        <v>31838.62</v>
      </c>
      <c r="G12" s="7">
        <v>41051.839999999997</v>
      </c>
      <c r="H12" s="7">
        <v>36683.74</v>
      </c>
      <c r="I12" s="7">
        <v>4434</v>
      </c>
      <c r="J12" s="7">
        <v>882</v>
      </c>
      <c r="K12" s="7">
        <v>1188</v>
      </c>
      <c r="L12" s="7">
        <v>0</v>
      </c>
      <c r="M12" s="7">
        <v>775.48</v>
      </c>
      <c r="N12" s="137">
        <v>2580</v>
      </c>
      <c r="O12" s="134"/>
      <c r="P12" s="20"/>
      <c r="Q12" s="7">
        <f t="shared" si="7"/>
        <v>-30918.36</v>
      </c>
      <c r="R12" s="7">
        <f t="shared" si="2"/>
        <v>25666.269999999997</v>
      </c>
      <c r="S12" s="7">
        <f t="shared" si="3"/>
        <v>9213.2199999999975</v>
      </c>
      <c r="T12" s="7">
        <f t="shared" si="4"/>
        <v>-4368.0999999999985</v>
      </c>
      <c r="U12" s="7">
        <f t="shared" si="4"/>
        <v>-32249.739999999998</v>
      </c>
      <c r="V12" s="7">
        <f t="shared" si="4"/>
        <v>-3552</v>
      </c>
      <c r="W12" s="7">
        <f t="shared" si="4"/>
        <v>306</v>
      </c>
      <c r="X12" s="7">
        <f t="shared" si="4"/>
        <v>-1188</v>
      </c>
      <c r="Y12" s="7">
        <f t="shared" si="4"/>
        <v>775.48</v>
      </c>
      <c r="Z12" s="126">
        <f t="shared" si="5"/>
        <v>1804.52</v>
      </c>
      <c r="AA12" s="13">
        <f t="shared" si="6"/>
        <v>-34510.71</v>
      </c>
      <c r="AC12" s="167"/>
    </row>
    <row r="13" spans="1:29" x14ac:dyDescent="0.3">
      <c r="A13" s="66">
        <v>61551</v>
      </c>
      <c r="B13" s="61" t="s">
        <v>88</v>
      </c>
      <c r="D13" s="12">
        <v>330.83</v>
      </c>
      <c r="E13" s="172">
        <v>22</v>
      </c>
      <c r="F13" s="172">
        <v>0</v>
      </c>
      <c r="G13" s="7">
        <v>0</v>
      </c>
      <c r="H13" s="7">
        <v>0</v>
      </c>
      <c r="I13" s="7">
        <v>0</v>
      </c>
      <c r="J13" s="7">
        <v>0</v>
      </c>
      <c r="K13" s="7">
        <v>25</v>
      </c>
      <c r="L13" s="7">
        <v>0</v>
      </c>
      <c r="M13" s="7">
        <v>0</v>
      </c>
      <c r="N13" s="75">
        <v>29.96</v>
      </c>
      <c r="P13" s="20"/>
      <c r="Q13" s="7">
        <f t="shared" si="7"/>
        <v>-308.83</v>
      </c>
      <c r="R13" s="7">
        <f t="shared" si="2"/>
        <v>-22</v>
      </c>
      <c r="S13" s="7">
        <f t="shared" si="3"/>
        <v>0</v>
      </c>
      <c r="T13" s="7">
        <f t="shared" si="4"/>
        <v>0</v>
      </c>
      <c r="U13" s="7">
        <f t="shared" si="4"/>
        <v>0</v>
      </c>
      <c r="V13" s="7">
        <f t="shared" si="4"/>
        <v>0</v>
      </c>
      <c r="W13" s="7">
        <f t="shared" si="4"/>
        <v>25</v>
      </c>
      <c r="X13" s="7">
        <f t="shared" si="4"/>
        <v>-25</v>
      </c>
      <c r="Y13" s="7">
        <f t="shared" si="4"/>
        <v>0</v>
      </c>
      <c r="Z13" s="126">
        <f t="shared" si="5"/>
        <v>29.96</v>
      </c>
      <c r="AA13" s="13">
        <f t="shared" si="6"/>
        <v>-300.87</v>
      </c>
      <c r="AC13" s="167"/>
    </row>
    <row r="14" spans="1:29" x14ac:dyDescent="0.3">
      <c r="A14" s="66">
        <v>61558</v>
      </c>
      <c r="B14" s="61" t="s">
        <v>89</v>
      </c>
      <c r="D14" s="12">
        <v>0</v>
      </c>
      <c r="E14" s="172">
        <v>0</v>
      </c>
      <c r="F14" s="172">
        <v>0</v>
      </c>
      <c r="G14" s="7">
        <v>0</v>
      </c>
      <c r="H14" s="7">
        <v>0</v>
      </c>
      <c r="I14" s="7">
        <v>13306.8</v>
      </c>
      <c r="J14" s="7">
        <v>41847.99</v>
      </c>
      <c r="K14" s="7">
        <v>63625.68</v>
      </c>
      <c r="L14" s="7">
        <v>64177.88</v>
      </c>
      <c r="M14" s="7">
        <v>62107.25</v>
      </c>
      <c r="N14" s="75">
        <v>67064.14</v>
      </c>
      <c r="P14" s="20"/>
      <c r="Q14" s="7">
        <f t="shared" si="7"/>
        <v>0</v>
      </c>
      <c r="R14" s="7">
        <f t="shared" si="2"/>
        <v>0</v>
      </c>
      <c r="S14" s="7">
        <f t="shared" si="3"/>
        <v>0</v>
      </c>
      <c r="T14" s="7">
        <f t="shared" si="4"/>
        <v>0</v>
      </c>
      <c r="U14" s="7">
        <f t="shared" si="4"/>
        <v>13306.8</v>
      </c>
      <c r="V14" s="7">
        <f t="shared" si="4"/>
        <v>28541.19</v>
      </c>
      <c r="W14" s="7">
        <f t="shared" si="4"/>
        <v>21777.690000000002</v>
      </c>
      <c r="X14" s="7">
        <f t="shared" si="4"/>
        <v>552.19999999999709</v>
      </c>
      <c r="Y14" s="7">
        <f t="shared" si="4"/>
        <v>-2070.6299999999974</v>
      </c>
      <c r="Z14" s="7">
        <f t="shared" si="5"/>
        <v>4956.8899999999994</v>
      </c>
      <c r="AA14" s="13">
        <f t="shared" si="6"/>
        <v>67064.14</v>
      </c>
      <c r="AC14" s="167"/>
    </row>
    <row r="15" spans="1:29" x14ac:dyDescent="0.3">
      <c r="A15" s="66">
        <v>6156</v>
      </c>
      <c r="B15" s="61" t="s">
        <v>11</v>
      </c>
      <c r="D15" s="12">
        <v>0</v>
      </c>
      <c r="E15" s="172">
        <v>22927.39</v>
      </c>
      <c r="F15" s="172">
        <v>0</v>
      </c>
      <c r="G15" s="7">
        <v>0</v>
      </c>
      <c r="H15" s="7">
        <v>0</v>
      </c>
      <c r="I15" s="7">
        <v>208.67</v>
      </c>
      <c r="J15" s="7">
        <v>0</v>
      </c>
      <c r="K15" s="7">
        <v>0</v>
      </c>
      <c r="L15" s="7">
        <v>0</v>
      </c>
      <c r="M15" s="7">
        <v>0</v>
      </c>
      <c r="N15" s="75">
        <v>0</v>
      </c>
      <c r="P15" s="20"/>
      <c r="Q15" s="7">
        <f t="shared" si="7"/>
        <v>22927.39</v>
      </c>
      <c r="R15" s="7">
        <f t="shared" si="2"/>
        <v>-22927.39</v>
      </c>
      <c r="S15" s="7">
        <f t="shared" si="3"/>
        <v>0</v>
      </c>
      <c r="T15" s="7">
        <f t="shared" si="4"/>
        <v>0</v>
      </c>
      <c r="U15" s="7">
        <f t="shared" si="4"/>
        <v>208.67</v>
      </c>
      <c r="V15" s="7">
        <f t="shared" si="4"/>
        <v>-208.67</v>
      </c>
      <c r="W15" s="7">
        <f t="shared" si="4"/>
        <v>0</v>
      </c>
      <c r="X15" s="7">
        <f t="shared" si="4"/>
        <v>0</v>
      </c>
      <c r="Y15" s="7">
        <f t="shared" si="4"/>
        <v>0</v>
      </c>
      <c r="Z15" s="7">
        <f t="shared" si="5"/>
        <v>0</v>
      </c>
      <c r="AA15" s="13">
        <f t="shared" si="6"/>
        <v>0</v>
      </c>
      <c r="AC15" s="167"/>
    </row>
    <row r="16" spans="1:29" x14ac:dyDescent="0.3">
      <c r="A16" s="66">
        <v>616</v>
      </c>
      <c r="B16" s="61" t="s">
        <v>90</v>
      </c>
      <c r="D16" s="12">
        <v>1543.91</v>
      </c>
      <c r="E16" s="172">
        <v>1866.74</v>
      </c>
      <c r="F16" s="172">
        <v>1913.04</v>
      </c>
      <c r="G16" s="7">
        <v>1960.29</v>
      </c>
      <c r="H16" s="7">
        <v>1987.35</v>
      </c>
      <c r="I16" s="7">
        <v>2008.65</v>
      </c>
      <c r="J16" s="7">
        <v>2077.48</v>
      </c>
      <c r="K16" s="7">
        <v>2083.38</v>
      </c>
      <c r="L16" s="7">
        <v>2134.7199999999998</v>
      </c>
      <c r="M16" s="7">
        <v>1691.62</v>
      </c>
      <c r="N16" s="75">
        <v>2251.64</v>
      </c>
      <c r="P16" s="20"/>
      <c r="Q16" s="7">
        <f t="shared" si="7"/>
        <v>322.82999999999993</v>
      </c>
      <c r="R16" s="7">
        <f t="shared" si="2"/>
        <v>46.299999999999955</v>
      </c>
      <c r="S16" s="7">
        <f t="shared" si="3"/>
        <v>47.25</v>
      </c>
      <c r="T16" s="7">
        <f t="shared" si="4"/>
        <v>27.059999999999945</v>
      </c>
      <c r="U16" s="7">
        <f t="shared" si="4"/>
        <v>21.300000000000182</v>
      </c>
      <c r="V16" s="7">
        <f t="shared" si="4"/>
        <v>68.829999999999927</v>
      </c>
      <c r="W16" s="7">
        <f t="shared" si="4"/>
        <v>5.9000000000000909</v>
      </c>
      <c r="X16" s="7">
        <f t="shared" si="4"/>
        <v>51.339999999999691</v>
      </c>
      <c r="Y16" s="7">
        <f t="shared" si="4"/>
        <v>-443.09999999999991</v>
      </c>
      <c r="Z16" s="7">
        <f t="shared" si="5"/>
        <v>560.02</v>
      </c>
      <c r="AA16" s="13">
        <f t="shared" si="6"/>
        <v>707.72999999999979</v>
      </c>
      <c r="AC16" s="167"/>
    </row>
    <row r="17" spans="1:29" x14ac:dyDescent="0.3">
      <c r="A17" s="66">
        <v>617</v>
      </c>
      <c r="B17" s="61" t="s">
        <v>91</v>
      </c>
      <c r="D17" s="12">
        <v>2332.1999999999998</v>
      </c>
      <c r="E17" s="172">
        <v>0</v>
      </c>
      <c r="F17" s="172">
        <v>5477.68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5">
        <v>0</v>
      </c>
      <c r="P17" s="20"/>
      <c r="Q17" s="7">
        <f t="shared" si="7"/>
        <v>-2332.1999999999998</v>
      </c>
      <c r="R17" s="7">
        <f t="shared" si="2"/>
        <v>5477.68</v>
      </c>
      <c r="S17" s="7">
        <f t="shared" si="3"/>
        <v>-5477.68</v>
      </c>
      <c r="T17" s="7">
        <f t="shared" si="4"/>
        <v>0</v>
      </c>
      <c r="U17" s="7">
        <f t="shared" si="4"/>
        <v>0</v>
      </c>
      <c r="V17" s="7">
        <f t="shared" si="4"/>
        <v>0</v>
      </c>
      <c r="W17" s="7">
        <f t="shared" si="4"/>
        <v>0</v>
      </c>
      <c r="X17" s="7">
        <f t="shared" si="4"/>
        <v>0</v>
      </c>
      <c r="Y17" s="7">
        <f t="shared" si="4"/>
        <v>0</v>
      </c>
      <c r="Z17" s="126">
        <f t="shared" si="5"/>
        <v>0</v>
      </c>
      <c r="AA17" s="13">
        <f t="shared" si="6"/>
        <v>-2332.1999999999998</v>
      </c>
      <c r="AC17" s="167"/>
    </row>
    <row r="18" spans="1:29" x14ac:dyDescent="0.3">
      <c r="A18" s="66">
        <v>618</v>
      </c>
      <c r="B18" s="61" t="s">
        <v>93</v>
      </c>
      <c r="D18" s="12">
        <v>0</v>
      </c>
      <c r="E18" s="172">
        <v>0</v>
      </c>
      <c r="F18" s="172">
        <v>0</v>
      </c>
      <c r="G18" s="7">
        <v>299.52</v>
      </c>
      <c r="H18" s="7">
        <v>302.22000000000003</v>
      </c>
      <c r="I18" s="7">
        <v>300.24</v>
      </c>
      <c r="J18" s="7">
        <v>301.5</v>
      </c>
      <c r="K18" s="7">
        <v>0</v>
      </c>
      <c r="L18" s="7">
        <v>0</v>
      </c>
      <c r="M18" s="7">
        <v>0</v>
      </c>
      <c r="N18" s="13">
        <v>0</v>
      </c>
      <c r="P18" s="20"/>
      <c r="Q18" s="7">
        <f t="shared" si="7"/>
        <v>0</v>
      </c>
      <c r="R18" s="7">
        <f t="shared" si="2"/>
        <v>0</v>
      </c>
      <c r="S18" s="7">
        <f t="shared" si="3"/>
        <v>299.52</v>
      </c>
      <c r="T18" s="7">
        <f t="shared" si="4"/>
        <v>2.7000000000000455</v>
      </c>
      <c r="U18" s="7">
        <f t="shared" si="4"/>
        <v>-1.9800000000000182</v>
      </c>
      <c r="V18" s="7">
        <f t="shared" si="4"/>
        <v>1.2599999999999909</v>
      </c>
      <c r="W18" s="7">
        <f t="shared" si="4"/>
        <v>-301.5</v>
      </c>
      <c r="X18" s="7">
        <f t="shared" si="4"/>
        <v>0</v>
      </c>
      <c r="Y18" s="7">
        <f t="shared" si="4"/>
        <v>0</v>
      </c>
      <c r="Z18" s="126">
        <f t="shared" si="5"/>
        <v>0</v>
      </c>
      <c r="AA18" s="13">
        <f t="shared" si="6"/>
        <v>0</v>
      </c>
      <c r="AC18" s="167"/>
    </row>
    <row r="19" spans="1:29" x14ac:dyDescent="0.3">
      <c r="A19" s="66">
        <v>622</v>
      </c>
      <c r="B19" s="61" t="s">
        <v>94</v>
      </c>
      <c r="D19" s="12">
        <v>0</v>
      </c>
      <c r="E19" s="172">
        <v>0</v>
      </c>
      <c r="F19" s="172">
        <v>5211.16</v>
      </c>
      <c r="G19" s="7">
        <v>835</v>
      </c>
      <c r="H19" s="7">
        <v>11718</v>
      </c>
      <c r="I19" s="7">
        <v>10332</v>
      </c>
      <c r="J19" s="7">
        <v>30522.81</v>
      </c>
      <c r="K19" s="7">
        <v>675</v>
      </c>
      <c r="L19" s="7">
        <v>3420</v>
      </c>
      <c r="M19" s="7">
        <v>0</v>
      </c>
      <c r="N19" s="75">
        <v>0</v>
      </c>
      <c r="P19" s="20"/>
      <c r="Q19" s="7">
        <f t="shared" si="7"/>
        <v>0</v>
      </c>
      <c r="R19" s="7">
        <f t="shared" si="2"/>
        <v>5211.16</v>
      </c>
      <c r="S19" s="7">
        <f t="shared" si="3"/>
        <v>-4376.16</v>
      </c>
      <c r="T19" s="7">
        <f t="shared" si="4"/>
        <v>10883</v>
      </c>
      <c r="U19" s="7">
        <f t="shared" si="4"/>
        <v>-1386</v>
      </c>
      <c r="V19" s="7">
        <f t="shared" si="4"/>
        <v>20190.810000000001</v>
      </c>
      <c r="W19" s="7">
        <f t="shared" si="4"/>
        <v>-29847.81</v>
      </c>
      <c r="X19" s="7">
        <f t="shared" si="4"/>
        <v>2745</v>
      </c>
      <c r="Y19" s="7">
        <f t="shared" si="4"/>
        <v>-3420</v>
      </c>
      <c r="Z19" s="126">
        <f t="shared" si="5"/>
        <v>0</v>
      </c>
      <c r="AA19" s="13">
        <f t="shared" si="6"/>
        <v>0</v>
      </c>
      <c r="AC19" s="167"/>
    </row>
    <row r="20" spans="1:29" x14ac:dyDescent="0.3">
      <c r="A20" s="66">
        <v>6226</v>
      </c>
      <c r="B20" s="61" t="s">
        <v>92</v>
      </c>
      <c r="D20" s="12">
        <v>9319.23</v>
      </c>
      <c r="E20" s="172">
        <v>4664.3999999999996</v>
      </c>
      <c r="F20" s="172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-360</v>
      </c>
      <c r="N20" s="75">
        <v>0</v>
      </c>
      <c r="P20" s="20"/>
      <c r="Q20" s="7">
        <f t="shared" si="7"/>
        <v>-4654.83</v>
      </c>
      <c r="R20" s="7">
        <f t="shared" si="2"/>
        <v>-4664.3999999999996</v>
      </c>
      <c r="S20" s="7">
        <f t="shared" si="3"/>
        <v>0</v>
      </c>
      <c r="T20" s="7">
        <f t="shared" si="4"/>
        <v>0</v>
      </c>
      <c r="U20" s="7">
        <f t="shared" si="4"/>
        <v>0</v>
      </c>
      <c r="V20" s="7">
        <f t="shared" si="4"/>
        <v>0</v>
      </c>
      <c r="W20" s="7">
        <f t="shared" si="4"/>
        <v>0</v>
      </c>
      <c r="X20" s="7">
        <f t="shared" si="4"/>
        <v>0</v>
      </c>
      <c r="Y20" s="7">
        <f t="shared" si="4"/>
        <v>-360</v>
      </c>
      <c r="Z20" s="126">
        <f t="shared" si="5"/>
        <v>360</v>
      </c>
      <c r="AA20" s="13">
        <f t="shared" si="6"/>
        <v>-9319.23</v>
      </c>
      <c r="AC20" s="167"/>
    </row>
    <row r="21" spans="1:29" x14ac:dyDescent="0.3">
      <c r="A21" s="66">
        <v>6231</v>
      </c>
      <c r="B21" s="61" t="s">
        <v>97</v>
      </c>
      <c r="D21" s="12">
        <v>492.63</v>
      </c>
      <c r="E21" s="172">
        <v>1004.05</v>
      </c>
      <c r="F21" s="172">
        <v>0</v>
      </c>
      <c r="G21" s="7">
        <v>554.89</v>
      </c>
      <c r="H21" s="7">
        <v>0</v>
      </c>
      <c r="I21" s="7">
        <v>2077.39</v>
      </c>
      <c r="J21" s="7">
        <v>0</v>
      </c>
      <c r="K21" s="7">
        <v>0</v>
      </c>
      <c r="L21" s="7">
        <f>333.07+42.2</f>
        <v>375.27</v>
      </c>
      <c r="M21" s="7">
        <v>0</v>
      </c>
      <c r="N21" s="75">
        <v>0</v>
      </c>
      <c r="P21" s="20"/>
      <c r="Q21" s="7">
        <f t="shared" si="7"/>
        <v>511.41999999999996</v>
      </c>
      <c r="R21" s="7">
        <f t="shared" si="2"/>
        <v>-1004.05</v>
      </c>
      <c r="S21" s="7">
        <f t="shared" si="3"/>
        <v>554.89</v>
      </c>
      <c r="T21" s="7">
        <f t="shared" ref="T21:T25" si="8">H21-G21</f>
        <v>-554.89</v>
      </c>
      <c r="U21" s="7">
        <f t="shared" ref="U21:U25" si="9">I21-H21</f>
        <v>2077.39</v>
      </c>
      <c r="V21" s="7">
        <f t="shared" ref="V21:V25" si="10">J21-I21</f>
        <v>-2077.39</v>
      </c>
      <c r="W21" s="7">
        <f t="shared" ref="W21:W25" si="11">K21-J21</f>
        <v>0</v>
      </c>
      <c r="X21" s="7">
        <f t="shared" ref="X21:X25" si="12">L21-K21</f>
        <v>375.27</v>
      </c>
      <c r="Y21" s="7">
        <f t="shared" ref="Y21:Y25" si="13">M21-L21</f>
        <v>-375.27</v>
      </c>
      <c r="Z21" s="126">
        <f t="shared" si="5"/>
        <v>0</v>
      </c>
      <c r="AA21" s="13">
        <f t="shared" si="6"/>
        <v>-492.63</v>
      </c>
      <c r="AC21" s="167"/>
    </row>
    <row r="22" spans="1:29" x14ac:dyDescent="0.3">
      <c r="A22" s="66">
        <v>626</v>
      </c>
      <c r="B22" s="61" t="s">
        <v>100</v>
      </c>
      <c r="D22" s="12">
        <v>0</v>
      </c>
      <c r="E22" s="172">
        <v>0</v>
      </c>
      <c r="F22" s="172">
        <v>0</v>
      </c>
      <c r="G22" s="7">
        <v>0</v>
      </c>
      <c r="H22" s="7">
        <v>447.44</v>
      </c>
      <c r="I22" s="7">
        <v>320.31</v>
      </c>
      <c r="J22" s="7">
        <v>679.89</v>
      </c>
      <c r="K22" s="7">
        <v>704.43</v>
      </c>
      <c r="L22" s="7">
        <v>712.17</v>
      </c>
      <c r="M22" s="7">
        <v>501.44</v>
      </c>
      <c r="N22" s="75">
        <v>931.49</v>
      </c>
      <c r="P22" s="20"/>
      <c r="Q22" s="7">
        <f t="shared" si="7"/>
        <v>0</v>
      </c>
      <c r="R22" s="7">
        <f t="shared" si="2"/>
        <v>0</v>
      </c>
      <c r="S22" s="7">
        <f t="shared" si="3"/>
        <v>0</v>
      </c>
      <c r="T22" s="7">
        <f t="shared" si="8"/>
        <v>447.44</v>
      </c>
      <c r="U22" s="7">
        <f t="shared" si="9"/>
        <v>-127.13</v>
      </c>
      <c r="V22" s="7">
        <f t="shared" si="10"/>
        <v>359.58</v>
      </c>
      <c r="W22" s="7">
        <f t="shared" si="11"/>
        <v>24.539999999999964</v>
      </c>
      <c r="X22" s="7">
        <f t="shared" si="12"/>
        <v>7.7400000000000091</v>
      </c>
      <c r="Y22" s="7">
        <f t="shared" si="13"/>
        <v>-210.72999999999996</v>
      </c>
      <c r="Z22" s="126">
        <f t="shared" si="5"/>
        <v>430.05</v>
      </c>
      <c r="AA22" s="13">
        <f t="shared" si="6"/>
        <v>931.49</v>
      </c>
      <c r="AC22" s="167"/>
    </row>
    <row r="23" spans="1:29" x14ac:dyDescent="0.3">
      <c r="A23" s="66">
        <v>627</v>
      </c>
      <c r="B23" s="61" t="s">
        <v>95</v>
      </c>
      <c r="D23" s="12">
        <v>100</v>
      </c>
      <c r="E23" s="172">
        <v>600</v>
      </c>
      <c r="F23" s="172">
        <v>460</v>
      </c>
      <c r="G23" s="7">
        <v>1059</v>
      </c>
      <c r="H23" s="7">
        <v>0</v>
      </c>
      <c r="I23" s="7">
        <v>345</v>
      </c>
      <c r="J23" s="7">
        <v>0</v>
      </c>
      <c r="K23" s="7">
        <v>500</v>
      </c>
      <c r="L23" s="7">
        <v>0</v>
      </c>
      <c r="M23" s="7">
        <v>0</v>
      </c>
      <c r="N23" s="75">
        <v>20.75</v>
      </c>
      <c r="P23" s="20"/>
      <c r="Q23" s="7">
        <f t="shared" si="7"/>
        <v>500</v>
      </c>
      <c r="R23" s="7">
        <f t="shared" si="2"/>
        <v>-140</v>
      </c>
      <c r="S23" s="7">
        <f t="shared" si="3"/>
        <v>599</v>
      </c>
      <c r="T23" s="7">
        <f t="shared" si="8"/>
        <v>-1059</v>
      </c>
      <c r="U23" s="7">
        <f t="shared" si="9"/>
        <v>345</v>
      </c>
      <c r="V23" s="7">
        <f t="shared" si="10"/>
        <v>-345</v>
      </c>
      <c r="W23" s="7">
        <f t="shared" si="11"/>
        <v>500</v>
      </c>
      <c r="X23" s="7">
        <f t="shared" si="12"/>
        <v>-500</v>
      </c>
      <c r="Y23" s="7">
        <f t="shared" si="13"/>
        <v>0</v>
      </c>
      <c r="Z23" s="126">
        <f t="shared" si="5"/>
        <v>20.75</v>
      </c>
      <c r="AA23" s="13">
        <f t="shared" si="6"/>
        <v>-79.25</v>
      </c>
      <c r="AC23" s="167"/>
    </row>
    <row r="24" spans="1:29" x14ac:dyDescent="0.3">
      <c r="A24" s="66">
        <v>6354</v>
      </c>
      <c r="B24" s="61" t="s">
        <v>96</v>
      </c>
      <c r="D24" s="12">
        <v>0</v>
      </c>
      <c r="E24" s="172">
        <v>0</v>
      </c>
      <c r="F24" s="172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5">
        <v>0</v>
      </c>
      <c r="P24" s="20"/>
      <c r="Q24" s="7">
        <f t="shared" si="7"/>
        <v>0</v>
      </c>
      <c r="R24" s="7">
        <f t="shared" si="2"/>
        <v>0</v>
      </c>
      <c r="S24" s="7">
        <f t="shared" si="3"/>
        <v>0</v>
      </c>
      <c r="T24" s="7">
        <f t="shared" si="8"/>
        <v>0</v>
      </c>
      <c r="U24" s="7">
        <f t="shared" si="9"/>
        <v>0</v>
      </c>
      <c r="V24" s="7">
        <f t="shared" si="10"/>
        <v>0</v>
      </c>
      <c r="W24" s="7">
        <f t="shared" si="11"/>
        <v>0</v>
      </c>
      <c r="X24" s="7">
        <f t="shared" si="12"/>
        <v>0</v>
      </c>
      <c r="Y24" s="7">
        <f t="shared" si="13"/>
        <v>0</v>
      </c>
      <c r="Z24" s="126">
        <f t="shared" si="5"/>
        <v>0</v>
      </c>
      <c r="AA24" s="13">
        <f t="shared" si="6"/>
        <v>0</v>
      </c>
      <c r="AC24" s="167"/>
    </row>
    <row r="25" spans="1:29" ht="15" thickBot="1" x14ac:dyDescent="0.35">
      <c r="A25" s="67">
        <v>6378</v>
      </c>
      <c r="B25" s="70" t="s">
        <v>98</v>
      </c>
      <c r="C25" s="4"/>
      <c r="D25" s="14">
        <v>0</v>
      </c>
      <c r="E25" s="151">
        <v>5097.3599999999997</v>
      </c>
      <c r="F25" s="151">
        <v>1807.16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6">
        <v>0</v>
      </c>
      <c r="P25" s="21"/>
      <c r="Q25" s="15">
        <f t="shared" si="7"/>
        <v>5097.3599999999997</v>
      </c>
      <c r="R25" s="15">
        <f t="shared" si="2"/>
        <v>-3290.2</v>
      </c>
      <c r="S25" s="15">
        <f t="shared" si="3"/>
        <v>-1807.16</v>
      </c>
      <c r="T25" s="15">
        <f t="shared" si="8"/>
        <v>0</v>
      </c>
      <c r="U25" s="15">
        <f t="shared" si="9"/>
        <v>0</v>
      </c>
      <c r="V25" s="15">
        <f t="shared" si="10"/>
        <v>0</v>
      </c>
      <c r="W25" s="15">
        <f t="shared" si="11"/>
        <v>0</v>
      </c>
      <c r="X25" s="15">
        <f t="shared" si="12"/>
        <v>0</v>
      </c>
      <c r="Y25" s="15">
        <f t="shared" si="13"/>
        <v>0</v>
      </c>
      <c r="Z25" s="127">
        <f t="shared" si="5"/>
        <v>0</v>
      </c>
      <c r="AA25" s="16">
        <f t="shared" si="6"/>
        <v>0</v>
      </c>
      <c r="AC25" s="168"/>
    </row>
    <row r="26" spans="1:29" ht="18.75" customHeight="1" x14ac:dyDescent="0.3">
      <c r="A26" s="64"/>
      <c r="B26" s="8" t="s">
        <v>12</v>
      </c>
      <c r="D26" s="3"/>
      <c r="E26" s="3"/>
      <c r="F26" s="3"/>
      <c r="L26" s="5"/>
      <c r="M26" s="5"/>
      <c r="N26" s="138"/>
      <c r="P26" s="6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C26" s="4"/>
    </row>
    <row r="27" spans="1:29" ht="25.5" customHeight="1" thickBot="1" x14ac:dyDescent="0.35">
      <c r="A27" s="64"/>
      <c r="B27" s="8" t="s">
        <v>13</v>
      </c>
      <c r="C27" s="8"/>
      <c r="D27" s="43">
        <f>D28</f>
        <v>24220.98</v>
      </c>
      <c r="E27" s="43">
        <f t="shared" ref="E27:N27" si="14">E28</f>
        <v>20049.72</v>
      </c>
      <c r="F27" s="43">
        <f t="shared" si="14"/>
        <v>24786.68</v>
      </c>
      <c r="G27" s="43">
        <f t="shared" si="14"/>
        <v>25981.23</v>
      </c>
      <c r="H27" s="43">
        <f t="shared" si="14"/>
        <v>30000</v>
      </c>
      <c r="I27" s="43">
        <f t="shared" si="14"/>
        <v>34997.58</v>
      </c>
      <c r="J27" s="43">
        <f t="shared" si="14"/>
        <v>34991.120000000003</v>
      </c>
      <c r="K27" s="43">
        <f t="shared" si="14"/>
        <v>34991.33</v>
      </c>
      <c r="L27" s="43">
        <f t="shared" si="14"/>
        <v>34989.03</v>
      </c>
      <c r="M27" s="43">
        <f t="shared" si="14"/>
        <v>0</v>
      </c>
      <c r="N27" s="43">
        <f t="shared" si="14"/>
        <v>0</v>
      </c>
      <c r="P27" s="6"/>
      <c r="Q27" s="43">
        <f>E27-D27</f>
        <v>-4171.2599999999984</v>
      </c>
      <c r="R27" s="43">
        <f t="shared" ref="R27:R28" si="15">F27-E27</f>
        <v>4736.9599999999991</v>
      </c>
      <c r="S27" s="43">
        <f t="shared" ref="S27:S28" si="16">G27-F27</f>
        <v>1194.5499999999993</v>
      </c>
      <c r="T27" s="43">
        <f t="shared" ref="T27:T28" si="17">H27-G27</f>
        <v>4018.7700000000004</v>
      </c>
      <c r="U27" s="43">
        <f t="shared" ref="U27:U28" si="18">I27-H27</f>
        <v>4997.5800000000017</v>
      </c>
      <c r="V27" s="43">
        <f t="shared" ref="V27:V28" si="19">J27-I27</f>
        <v>-6.4599999999991269</v>
      </c>
      <c r="W27" s="43">
        <f t="shared" ref="W27:W28" si="20">K27-J27</f>
        <v>0.20999999999912689</v>
      </c>
      <c r="X27" s="43">
        <f t="shared" ref="X27:X28" si="21">L27-K27</f>
        <v>-2.3000000000029104</v>
      </c>
      <c r="Y27" s="43">
        <f t="shared" ref="Y27:Y28" si="22">M27-L27</f>
        <v>-34989.03</v>
      </c>
      <c r="Z27" s="43">
        <f t="shared" ref="Z27:Z28" si="23">N27-M27</f>
        <v>0</v>
      </c>
      <c r="AA27" s="43">
        <f>N27-D27</f>
        <v>-24220.98</v>
      </c>
      <c r="AC27" s="4"/>
    </row>
    <row r="28" spans="1:29" ht="15" thickBot="1" x14ac:dyDescent="0.35">
      <c r="A28" s="72">
        <v>621</v>
      </c>
      <c r="B28" s="62" t="s">
        <v>102</v>
      </c>
      <c r="C28" s="123"/>
      <c r="D28" s="33">
        <v>24220.98</v>
      </c>
      <c r="E28" s="173">
        <v>20049.72</v>
      </c>
      <c r="F28" s="173">
        <v>24786.68</v>
      </c>
      <c r="G28" s="34">
        <v>25981.23</v>
      </c>
      <c r="H28" s="34">
        <v>30000</v>
      </c>
      <c r="I28" s="34">
        <v>34997.58</v>
      </c>
      <c r="J28" s="34">
        <v>34991.120000000003</v>
      </c>
      <c r="K28" s="34">
        <v>34991.33</v>
      </c>
      <c r="L28" s="34">
        <v>34989.03</v>
      </c>
      <c r="M28" s="34">
        <v>0</v>
      </c>
      <c r="N28" s="146">
        <v>0</v>
      </c>
      <c r="P28" s="36"/>
      <c r="Q28" s="34">
        <f>E28-D28</f>
        <v>-4171.2599999999984</v>
      </c>
      <c r="R28" s="34">
        <f t="shared" si="15"/>
        <v>4736.9599999999991</v>
      </c>
      <c r="S28" s="34">
        <f t="shared" si="16"/>
        <v>1194.5499999999993</v>
      </c>
      <c r="T28" s="34">
        <f t="shared" si="17"/>
        <v>4018.7700000000004</v>
      </c>
      <c r="U28" s="34">
        <f t="shared" si="18"/>
        <v>4997.5800000000017</v>
      </c>
      <c r="V28" s="34">
        <f t="shared" si="19"/>
        <v>-6.4599999999991269</v>
      </c>
      <c r="W28" s="34">
        <f t="shared" si="20"/>
        <v>0.20999999999912689</v>
      </c>
      <c r="X28" s="34">
        <f t="shared" si="21"/>
        <v>-2.3000000000029104</v>
      </c>
      <c r="Y28" s="34">
        <f t="shared" si="22"/>
        <v>-34989.03</v>
      </c>
      <c r="Z28" s="129">
        <f t="shared" si="23"/>
        <v>0</v>
      </c>
      <c r="AA28" s="35">
        <f t="shared" ref="AA28" si="24">N28-D28</f>
        <v>-24220.98</v>
      </c>
      <c r="AC28" s="147"/>
    </row>
    <row r="29" spans="1:29" ht="18.75" customHeight="1" x14ac:dyDescent="0.3">
      <c r="A29" s="64"/>
      <c r="B29" s="8" t="s">
        <v>103</v>
      </c>
      <c r="D29" s="3"/>
      <c r="E29" s="3"/>
      <c r="F29" s="3"/>
      <c r="L29" s="5"/>
      <c r="M29" s="5"/>
      <c r="N29" s="138"/>
      <c r="P29" s="6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C29" s="4"/>
    </row>
    <row r="30" spans="1:29" ht="25.5" customHeight="1" thickBot="1" x14ac:dyDescent="0.35">
      <c r="A30" s="64"/>
      <c r="B30" s="8" t="s">
        <v>104</v>
      </c>
      <c r="C30" s="8"/>
      <c r="D30" s="43">
        <f>SUM(D31:D32)</f>
        <v>25649</v>
      </c>
      <c r="E30" s="43">
        <f t="shared" ref="E30:N30" si="25">SUM(E31:E32)</f>
        <v>28975.63</v>
      </c>
      <c r="F30" s="43">
        <f t="shared" si="25"/>
        <v>29702</v>
      </c>
      <c r="G30" s="43">
        <f t="shared" si="25"/>
        <v>30488</v>
      </c>
      <c r="H30" s="43">
        <f t="shared" si="25"/>
        <v>31068</v>
      </c>
      <c r="I30" s="43">
        <f t="shared" si="25"/>
        <v>33960</v>
      </c>
      <c r="J30" s="43">
        <f t="shared" si="25"/>
        <v>32487.759999999998</v>
      </c>
      <c r="K30" s="43">
        <f t="shared" si="25"/>
        <v>33817</v>
      </c>
      <c r="L30" s="43">
        <f t="shared" si="25"/>
        <v>31942.720000000001</v>
      </c>
      <c r="M30" s="43">
        <f t="shared" si="25"/>
        <v>18000.759999999998</v>
      </c>
      <c r="N30" s="43">
        <f t="shared" si="25"/>
        <v>25269</v>
      </c>
      <c r="P30" s="6"/>
      <c r="Q30" s="43">
        <f>E30-D30</f>
        <v>3326.630000000001</v>
      </c>
      <c r="R30" s="43">
        <f t="shared" ref="R30:R31" si="26">F30-E30</f>
        <v>726.36999999999898</v>
      </c>
      <c r="S30" s="43">
        <f t="shared" ref="S30:S31" si="27">G30-F30</f>
        <v>786</v>
      </c>
      <c r="T30" s="43">
        <f t="shared" ref="T30:T31" si="28">H30-G30</f>
        <v>580</v>
      </c>
      <c r="U30" s="43">
        <f t="shared" ref="U30:U31" si="29">I30-H30</f>
        <v>2892</v>
      </c>
      <c r="V30" s="43">
        <f t="shared" ref="V30:V31" si="30">J30-I30</f>
        <v>-1472.2400000000016</v>
      </c>
      <c r="W30" s="43">
        <f t="shared" ref="W30:W31" si="31">K30-J30</f>
        <v>1329.2400000000016</v>
      </c>
      <c r="X30" s="43">
        <f t="shared" ref="X30:X31" si="32">L30-K30</f>
        <v>-1874.2799999999988</v>
      </c>
      <c r="Y30" s="43">
        <f t="shared" ref="Y30:Y31" si="33">M30-L30</f>
        <v>-13941.960000000003</v>
      </c>
      <c r="Z30" s="43">
        <f t="shared" ref="Z30:Z31" si="34">N30-M30</f>
        <v>7268.2400000000016</v>
      </c>
      <c r="AA30" s="43">
        <f>N30-D30</f>
        <v>-380</v>
      </c>
      <c r="AC30" s="4"/>
    </row>
    <row r="31" spans="1:29" ht="27.6" x14ac:dyDescent="0.3">
      <c r="A31" s="65">
        <v>706129</v>
      </c>
      <c r="B31" s="69" t="s">
        <v>116</v>
      </c>
      <c r="C31" s="4"/>
      <c r="D31" s="25">
        <v>25649</v>
      </c>
      <c r="E31" s="170">
        <v>28944</v>
      </c>
      <c r="F31" s="170">
        <v>29702</v>
      </c>
      <c r="G31" s="26">
        <v>30488</v>
      </c>
      <c r="H31" s="26">
        <v>31068</v>
      </c>
      <c r="I31" s="26">
        <v>33960</v>
      </c>
      <c r="J31" s="26">
        <v>32339</v>
      </c>
      <c r="K31" s="26">
        <v>33817</v>
      </c>
      <c r="L31" s="26">
        <v>31266</v>
      </c>
      <c r="M31" s="125">
        <v>17977</v>
      </c>
      <c r="N31" s="27">
        <v>25269</v>
      </c>
      <c r="P31" s="28"/>
      <c r="Q31" s="26">
        <f>E31-D31</f>
        <v>3295</v>
      </c>
      <c r="R31" s="26">
        <f t="shared" si="26"/>
        <v>758</v>
      </c>
      <c r="S31" s="26">
        <f t="shared" si="27"/>
        <v>786</v>
      </c>
      <c r="T31" s="26">
        <f t="shared" si="28"/>
        <v>580</v>
      </c>
      <c r="U31" s="26">
        <f t="shared" si="29"/>
        <v>2892</v>
      </c>
      <c r="V31" s="26">
        <f t="shared" si="30"/>
        <v>-1621</v>
      </c>
      <c r="W31" s="26">
        <f t="shared" si="31"/>
        <v>1478</v>
      </c>
      <c r="X31" s="26">
        <f t="shared" si="32"/>
        <v>-2551</v>
      </c>
      <c r="Y31" s="26">
        <f t="shared" si="33"/>
        <v>-13289</v>
      </c>
      <c r="Z31" s="125">
        <f t="shared" si="34"/>
        <v>7292</v>
      </c>
      <c r="AA31" s="27">
        <f t="shared" ref="AA31" si="35">N31-D31</f>
        <v>-380</v>
      </c>
      <c r="AC31" s="31"/>
    </row>
    <row r="32" spans="1:29" ht="15" thickBot="1" x14ac:dyDescent="0.35">
      <c r="A32" s="67">
        <v>7096</v>
      </c>
      <c r="B32" s="70" t="s">
        <v>105</v>
      </c>
      <c r="C32" s="4"/>
      <c r="D32" s="14">
        <v>0</v>
      </c>
      <c r="E32" s="151">
        <v>31.63</v>
      </c>
      <c r="F32" s="151">
        <v>0</v>
      </c>
      <c r="G32" s="15">
        <v>0</v>
      </c>
      <c r="H32" s="15">
        <v>0</v>
      </c>
      <c r="I32" s="15">
        <v>0</v>
      </c>
      <c r="J32" s="15">
        <v>148.76</v>
      </c>
      <c r="K32" s="15">
        <v>0</v>
      </c>
      <c r="L32" s="15">
        <v>676.72</v>
      </c>
      <c r="M32" s="15">
        <v>23.76</v>
      </c>
      <c r="N32" s="136">
        <v>0</v>
      </c>
      <c r="P32" s="21"/>
      <c r="Q32" s="15">
        <f>E32-D32</f>
        <v>31.63</v>
      </c>
      <c r="R32" s="15">
        <f t="shared" ref="R32" si="36">F32-E32</f>
        <v>-31.63</v>
      </c>
      <c r="S32" s="15">
        <f t="shared" ref="S32" si="37">G32-F32</f>
        <v>0</v>
      </c>
      <c r="T32" s="15">
        <f t="shared" ref="T32" si="38">H32-G32</f>
        <v>0</v>
      </c>
      <c r="U32" s="15">
        <f t="shared" ref="U32" si="39">I32-H32</f>
        <v>0</v>
      </c>
      <c r="V32" s="15">
        <f t="shared" ref="V32" si="40">J32-I32</f>
        <v>148.76</v>
      </c>
      <c r="W32" s="15">
        <f t="shared" ref="W32" si="41">K32-J32</f>
        <v>-148.76</v>
      </c>
      <c r="X32" s="15">
        <f t="shared" ref="X32" si="42">L32-K32</f>
        <v>676.72</v>
      </c>
      <c r="Y32" s="15">
        <f t="shared" ref="Y32" si="43">M32-L32</f>
        <v>-652.96</v>
      </c>
      <c r="Z32" s="127">
        <f t="shared" ref="Z32" si="44">N32-M32</f>
        <v>-23.76</v>
      </c>
      <c r="AA32" s="16">
        <f t="shared" ref="AA32" si="45">N32-D32</f>
        <v>0</v>
      </c>
      <c r="AC32" s="32"/>
    </row>
    <row r="33" spans="1:29" x14ac:dyDescent="0.3">
      <c r="A33" s="64"/>
      <c r="B33" s="8" t="s">
        <v>14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9" ht="25.5" customHeight="1" thickBot="1" x14ac:dyDescent="0.35">
      <c r="A34" s="64"/>
      <c r="B34" s="8" t="s">
        <v>15</v>
      </c>
      <c r="C34" s="8"/>
      <c r="D34" s="43">
        <f>SUM(D35:D36)</f>
        <v>0</v>
      </c>
      <c r="E34" s="43">
        <f t="shared" ref="E34:N34" si="46">SUM(E35:E36)</f>
        <v>0</v>
      </c>
      <c r="F34" s="43">
        <f t="shared" si="46"/>
        <v>0</v>
      </c>
      <c r="G34" s="43">
        <f t="shared" si="46"/>
        <v>0</v>
      </c>
      <c r="H34" s="43">
        <f t="shared" si="46"/>
        <v>0</v>
      </c>
      <c r="I34" s="43">
        <f t="shared" si="46"/>
        <v>0</v>
      </c>
      <c r="J34" s="43">
        <f t="shared" si="46"/>
        <v>0</v>
      </c>
      <c r="K34" s="43">
        <f t="shared" si="46"/>
        <v>27458.260000000002</v>
      </c>
      <c r="L34" s="46">
        <f t="shared" si="46"/>
        <v>2219.52</v>
      </c>
      <c r="M34" s="43">
        <f t="shared" si="46"/>
        <v>0</v>
      </c>
      <c r="N34" s="43">
        <f t="shared" si="46"/>
        <v>0</v>
      </c>
      <c r="P34" s="6"/>
      <c r="Q34" s="43">
        <f t="shared" ref="Q34:Q36" si="47">E34-D34</f>
        <v>0</v>
      </c>
      <c r="R34" s="43">
        <f t="shared" ref="R34:R36" si="48">F34-E34</f>
        <v>0</v>
      </c>
      <c r="S34" s="43">
        <f t="shared" ref="S34:S36" si="49">G34-F34</f>
        <v>0</v>
      </c>
      <c r="T34" s="43">
        <f t="shared" ref="T34:T36" si="50">H34-G34</f>
        <v>0</v>
      </c>
      <c r="U34" s="43">
        <f t="shared" ref="U34:U36" si="51">I34-H34</f>
        <v>0</v>
      </c>
      <c r="V34" s="43">
        <f t="shared" ref="V34:V36" si="52">J34-I34</f>
        <v>0</v>
      </c>
      <c r="W34" s="43">
        <f t="shared" ref="W34:W36" si="53">K34-J34</f>
        <v>27458.260000000002</v>
      </c>
      <c r="X34" s="43">
        <f t="shared" ref="X34:X36" si="54">L34-K34</f>
        <v>-25238.74</v>
      </c>
      <c r="Y34" s="43">
        <f t="shared" ref="Y34:Y36" si="55">M34-L34</f>
        <v>-2219.52</v>
      </c>
      <c r="Z34" s="43">
        <f t="shared" ref="Z34:Z36" si="56">N34-M34</f>
        <v>0</v>
      </c>
      <c r="AA34" s="43">
        <f t="shared" ref="AA34:AA36" si="57">N34-D34</f>
        <v>0</v>
      </c>
      <c r="AC34" s="4"/>
    </row>
    <row r="35" spans="1:29" x14ac:dyDescent="0.3">
      <c r="A35" s="65">
        <v>6541</v>
      </c>
      <c r="B35" s="69" t="s">
        <v>106</v>
      </c>
      <c r="C35" s="4"/>
      <c r="D35" s="25">
        <v>0</v>
      </c>
      <c r="E35" s="170">
        <v>0</v>
      </c>
      <c r="F35" s="170">
        <v>0</v>
      </c>
      <c r="G35" s="26">
        <v>0</v>
      </c>
      <c r="H35" s="26">
        <v>0</v>
      </c>
      <c r="I35" s="26">
        <v>0</v>
      </c>
      <c r="J35" s="26">
        <v>0</v>
      </c>
      <c r="K35" s="26">
        <v>9420.85</v>
      </c>
      <c r="L35" s="26">
        <v>0</v>
      </c>
      <c r="M35" s="125">
        <v>0</v>
      </c>
      <c r="N35" s="27">
        <v>0</v>
      </c>
      <c r="P35" s="28"/>
      <c r="Q35" s="26">
        <f t="shared" si="47"/>
        <v>0</v>
      </c>
      <c r="R35" s="26">
        <f t="shared" si="48"/>
        <v>0</v>
      </c>
      <c r="S35" s="26">
        <f t="shared" si="49"/>
        <v>0</v>
      </c>
      <c r="T35" s="26">
        <f t="shared" si="50"/>
        <v>0</v>
      </c>
      <c r="U35" s="26">
        <f t="shared" si="51"/>
        <v>0</v>
      </c>
      <c r="V35" s="26">
        <f t="shared" si="52"/>
        <v>0</v>
      </c>
      <c r="W35" s="26">
        <f t="shared" si="53"/>
        <v>9420.85</v>
      </c>
      <c r="X35" s="26">
        <f t="shared" si="54"/>
        <v>-9420.85</v>
      </c>
      <c r="Y35" s="26">
        <f t="shared" si="55"/>
        <v>0</v>
      </c>
      <c r="Z35" s="125">
        <f t="shared" si="56"/>
        <v>0</v>
      </c>
      <c r="AA35" s="27">
        <f t="shared" si="57"/>
        <v>0</v>
      </c>
      <c r="AC35" s="31"/>
    </row>
    <row r="36" spans="1:29" ht="15" thickBot="1" x14ac:dyDescent="0.35">
      <c r="A36" s="67">
        <v>6542</v>
      </c>
      <c r="B36" s="70" t="s">
        <v>107</v>
      </c>
      <c r="C36" s="4"/>
      <c r="D36" s="14">
        <v>0</v>
      </c>
      <c r="E36" s="151">
        <v>0</v>
      </c>
      <c r="F36" s="151">
        <v>0</v>
      </c>
      <c r="G36" s="15">
        <v>0</v>
      </c>
      <c r="H36" s="15">
        <v>0</v>
      </c>
      <c r="I36" s="15">
        <v>0</v>
      </c>
      <c r="J36" s="15">
        <v>0</v>
      </c>
      <c r="K36" s="15">
        <v>18037.41</v>
      </c>
      <c r="L36" s="15">
        <v>2219.52</v>
      </c>
      <c r="M36" s="15">
        <v>0</v>
      </c>
      <c r="N36" s="136">
        <v>0</v>
      </c>
      <c r="P36" s="21"/>
      <c r="Q36" s="15">
        <f t="shared" si="47"/>
        <v>0</v>
      </c>
      <c r="R36" s="15">
        <f t="shared" si="48"/>
        <v>0</v>
      </c>
      <c r="S36" s="15">
        <f t="shared" si="49"/>
        <v>0</v>
      </c>
      <c r="T36" s="15">
        <f t="shared" si="50"/>
        <v>0</v>
      </c>
      <c r="U36" s="15">
        <f t="shared" si="51"/>
        <v>0</v>
      </c>
      <c r="V36" s="15">
        <f t="shared" si="52"/>
        <v>0</v>
      </c>
      <c r="W36" s="15">
        <f t="shared" si="53"/>
        <v>18037.41</v>
      </c>
      <c r="X36" s="15">
        <f t="shared" si="54"/>
        <v>-15817.89</v>
      </c>
      <c r="Y36" s="15">
        <f t="shared" si="55"/>
        <v>-2219.52</v>
      </c>
      <c r="Z36" s="127">
        <f t="shared" si="56"/>
        <v>0</v>
      </c>
      <c r="AA36" s="16">
        <f t="shared" si="57"/>
        <v>0</v>
      </c>
      <c r="AC36" s="32"/>
    </row>
    <row r="37" spans="1:29" ht="15" thickBot="1" x14ac:dyDescent="0.35">
      <c r="D37" s="6"/>
      <c r="E37" s="6"/>
      <c r="F37" s="6"/>
      <c r="G37" s="6"/>
      <c r="H37" s="6"/>
      <c r="I37" s="6"/>
      <c r="J37" s="6"/>
      <c r="K37" s="6"/>
      <c r="L37" s="6"/>
      <c r="M37" s="6"/>
      <c r="N37" s="139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9" ht="28.8" customHeight="1" thickBot="1" x14ac:dyDescent="0.35">
      <c r="A38" s="194" t="s">
        <v>73</v>
      </c>
      <c r="B38" s="195"/>
      <c r="C38" s="4"/>
      <c r="D38" s="38">
        <f>D5+D27+D30+D34</f>
        <v>111293.66</v>
      </c>
      <c r="E38" s="174">
        <f>E5+E27+E30+E34</f>
        <v>106631.44</v>
      </c>
      <c r="F38" s="174">
        <f t="shared" ref="F38:N38" si="58">F5+F27+F30+F34</f>
        <v>118649.51000000001</v>
      </c>
      <c r="G38" s="39">
        <f t="shared" si="58"/>
        <v>117603.59999999999</v>
      </c>
      <c r="H38" s="39">
        <f t="shared" si="58"/>
        <v>135015.58000000002</v>
      </c>
      <c r="I38" s="39">
        <f t="shared" si="58"/>
        <v>145220.28</v>
      </c>
      <c r="J38" s="39">
        <f t="shared" si="58"/>
        <v>169826.36000000002</v>
      </c>
      <c r="K38" s="39">
        <f t="shared" si="58"/>
        <v>178620.79999999999</v>
      </c>
      <c r="L38" s="39">
        <f t="shared" si="58"/>
        <v>164241.16</v>
      </c>
      <c r="M38" s="130">
        <f t="shared" si="58"/>
        <v>96670.349999999991</v>
      </c>
      <c r="N38" s="130">
        <f t="shared" si="58"/>
        <v>117885.32</v>
      </c>
      <c r="O38" s="140"/>
      <c r="P38" s="41"/>
      <c r="Q38" s="39">
        <f>E38-D38</f>
        <v>-4662.2200000000012</v>
      </c>
      <c r="R38" s="39">
        <f t="shared" ref="R38" si="59">F38-E38</f>
        <v>12018.070000000007</v>
      </c>
      <c r="S38" s="39">
        <f t="shared" ref="S38" si="60">G38-F38</f>
        <v>-1045.910000000018</v>
      </c>
      <c r="T38" s="39">
        <f t="shared" ref="T38" si="61">H38-G38</f>
        <v>17411.980000000025</v>
      </c>
      <c r="U38" s="39">
        <f t="shared" ref="U38" si="62">I38-H38</f>
        <v>10204.699999999983</v>
      </c>
      <c r="V38" s="39">
        <f t="shared" ref="V38" si="63">J38-I38</f>
        <v>24606.080000000016</v>
      </c>
      <c r="W38" s="39">
        <f t="shared" ref="W38" si="64">K38-J38</f>
        <v>8794.4399999999732</v>
      </c>
      <c r="X38" s="39">
        <f t="shared" ref="X38" si="65">L38-K38</f>
        <v>-14379.639999999985</v>
      </c>
      <c r="Y38" s="39">
        <f t="shared" ref="Y38" si="66">M38-L38</f>
        <v>-67570.810000000012</v>
      </c>
      <c r="Z38" s="130">
        <f t="shared" ref="Z38" si="67">N38-M38</f>
        <v>21214.970000000016</v>
      </c>
      <c r="AA38" s="40">
        <f t="shared" ref="AA38" si="68">N38-D38</f>
        <v>6591.6600000000035</v>
      </c>
      <c r="AB38" s="3"/>
      <c r="AC38" s="42"/>
    </row>
    <row r="39" spans="1:29" x14ac:dyDescent="0.3">
      <c r="A39" s="64"/>
      <c r="B39" s="8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148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9" ht="25.5" customHeight="1" thickBot="1" x14ac:dyDescent="0.35">
      <c r="A40" s="64"/>
      <c r="B40" s="8" t="s">
        <v>17</v>
      </c>
      <c r="C40" s="8"/>
      <c r="D40" s="43">
        <f t="shared" ref="D40:M40" si="69">SUM(D41:D44)</f>
        <v>5409.5999999999995</v>
      </c>
      <c r="E40" s="43">
        <f t="shared" si="69"/>
        <v>7865.6900000000005</v>
      </c>
      <c r="F40" s="43">
        <f t="shared" si="69"/>
        <v>4973.07</v>
      </c>
      <c r="G40" s="43">
        <f t="shared" si="69"/>
        <v>25664.5</v>
      </c>
      <c r="H40" s="43">
        <f t="shared" si="69"/>
        <v>34547.69</v>
      </c>
      <c r="I40" s="43">
        <f t="shared" si="69"/>
        <v>33367.19</v>
      </c>
      <c r="J40" s="43">
        <f t="shared" si="69"/>
        <v>25031.730000000003</v>
      </c>
      <c r="K40" s="43">
        <f t="shared" si="69"/>
        <v>24189.360000000001</v>
      </c>
      <c r="L40" s="43">
        <f t="shared" si="69"/>
        <v>28589.79</v>
      </c>
      <c r="M40" s="43">
        <f t="shared" si="69"/>
        <v>17994.099999999999</v>
      </c>
      <c r="N40" s="43">
        <f>SUM(N41:N44)</f>
        <v>20775.77</v>
      </c>
      <c r="P40" s="6"/>
      <c r="Q40" s="43">
        <f t="shared" ref="Q40:Q44" si="70">E40-D40</f>
        <v>2456.0900000000011</v>
      </c>
      <c r="R40" s="43">
        <f t="shared" ref="R40:R44" si="71">F40-E40</f>
        <v>-2892.6200000000008</v>
      </c>
      <c r="S40" s="43">
        <f t="shared" ref="S40:S44" si="72">G40-F40</f>
        <v>20691.43</v>
      </c>
      <c r="T40" s="43">
        <f t="shared" ref="T40:T44" si="73">H40-G40</f>
        <v>8883.1900000000023</v>
      </c>
      <c r="U40" s="43">
        <f t="shared" ref="U40:U44" si="74">I40-H40</f>
        <v>-1180.5</v>
      </c>
      <c r="V40" s="43">
        <f t="shared" ref="V40:V44" si="75">J40-I40</f>
        <v>-8335.4599999999991</v>
      </c>
      <c r="W40" s="43">
        <f t="shared" ref="W40:W44" si="76">K40-J40</f>
        <v>-842.37000000000262</v>
      </c>
      <c r="X40" s="43">
        <f t="shared" ref="X40:X44" si="77">L40-K40</f>
        <v>4400.43</v>
      </c>
      <c r="Y40" s="43">
        <f t="shared" ref="Y40:Y44" si="78">M40-L40</f>
        <v>-10595.690000000002</v>
      </c>
      <c r="Z40" s="43">
        <f t="shared" ref="Z40:Z44" si="79">N40-M40</f>
        <v>2781.6700000000019</v>
      </c>
      <c r="AA40" s="43">
        <f t="shared" ref="AA40:AA44" si="80">N40-D40</f>
        <v>15366.170000000002</v>
      </c>
      <c r="AC40" s="4"/>
    </row>
    <row r="41" spans="1:29" x14ac:dyDescent="0.3">
      <c r="A41" s="65">
        <v>66111</v>
      </c>
      <c r="B41" s="69" t="s">
        <v>108</v>
      </c>
      <c r="C41" s="4"/>
      <c r="D41" s="25">
        <v>13565.96</v>
      </c>
      <c r="E41" s="170">
        <v>12959.09</v>
      </c>
      <c r="F41" s="170">
        <v>12936.5</v>
      </c>
      <c r="G41" s="26">
        <v>22335.54</v>
      </c>
      <c r="H41" s="26">
        <v>39118.21</v>
      </c>
      <c r="I41" s="26">
        <v>37086.68</v>
      </c>
      <c r="J41" s="26">
        <v>29524.48</v>
      </c>
      <c r="K41" s="26">
        <v>27451.07</v>
      </c>
      <c r="L41" s="26">
        <v>23959.23</v>
      </c>
      <c r="M41" s="125">
        <v>20426.89</v>
      </c>
      <c r="N41" s="27">
        <v>18018.560000000001</v>
      </c>
      <c r="P41" s="28"/>
      <c r="Q41" s="26">
        <f t="shared" si="70"/>
        <v>-606.86999999999898</v>
      </c>
      <c r="R41" s="26">
        <f t="shared" si="71"/>
        <v>-22.590000000000146</v>
      </c>
      <c r="S41" s="26">
        <f t="shared" si="72"/>
        <v>9399.0400000000009</v>
      </c>
      <c r="T41" s="26">
        <f t="shared" si="73"/>
        <v>16782.669999999998</v>
      </c>
      <c r="U41" s="26">
        <f t="shared" si="74"/>
        <v>-2031.5299999999988</v>
      </c>
      <c r="V41" s="26">
        <f t="shared" si="75"/>
        <v>-7562.2000000000007</v>
      </c>
      <c r="W41" s="26">
        <f t="shared" si="76"/>
        <v>-2073.41</v>
      </c>
      <c r="X41" s="26">
        <f t="shared" si="77"/>
        <v>-3491.84</v>
      </c>
      <c r="Y41" s="26">
        <f t="shared" si="78"/>
        <v>-3532.34</v>
      </c>
      <c r="Z41" s="125">
        <f t="shared" si="79"/>
        <v>-2408.3299999999981</v>
      </c>
      <c r="AA41" s="27">
        <f t="shared" si="80"/>
        <v>4452.6000000000022</v>
      </c>
      <c r="AC41" s="31"/>
    </row>
    <row r="42" spans="1:29" x14ac:dyDescent="0.3">
      <c r="A42" s="66">
        <v>66112</v>
      </c>
      <c r="B42" s="177" t="s">
        <v>109</v>
      </c>
      <c r="C42" s="4"/>
      <c r="D42" s="12">
        <v>-8638.2199999999993</v>
      </c>
      <c r="E42" s="7">
        <v>-9037.2199999999993</v>
      </c>
      <c r="F42" s="7">
        <v>-7963.43</v>
      </c>
      <c r="G42" s="7">
        <v>1452.44</v>
      </c>
      <c r="H42" s="7">
        <v>-9462.66</v>
      </c>
      <c r="I42" s="7">
        <v>-8838.92</v>
      </c>
      <c r="J42" s="7">
        <v>-8116.9</v>
      </c>
      <c r="K42" s="7">
        <v>-7446.74</v>
      </c>
      <c r="L42" s="7">
        <v>0</v>
      </c>
      <c r="M42" s="7">
        <v>-6023.05</v>
      </c>
      <c r="N42" s="13">
        <v>-787.27</v>
      </c>
      <c r="P42" s="158"/>
      <c r="Q42" s="131">
        <f t="shared" si="70"/>
        <v>-399</v>
      </c>
      <c r="R42" s="131">
        <f t="shared" si="71"/>
        <v>1073.7899999999991</v>
      </c>
      <c r="S42" s="131">
        <f t="shared" si="72"/>
        <v>9415.8700000000008</v>
      </c>
      <c r="T42" s="131">
        <f t="shared" si="73"/>
        <v>-10915.1</v>
      </c>
      <c r="U42" s="131">
        <f t="shared" si="74"/>
        <v>623.73999999999978</v>
      </c>
      <c r="V42" s="131">
        <f t="shared" si="75"/>
        <v>722.02000000000044</v>
      </c>
      <c r="W42" s="131">
        <f t="shared" si="76"/>
        <v>670.15999999999985</v>
      </c>
      <c r="X42" s="131">
        <f t="shared" si="77"/>
        <v>7446.74</v>
      </c>
      <c r="Y42" s="131">
        <f t="shared" si="78"/>
        <v>-6023.05</v>
      </c>
      <c r="Z42" s="132">
        <f t="shared" si="79"/>
        <v>5235.7800000000007</v>
      </c>
      <c r="AA42" s="157">
        <f t="shared" si="80"/>
        <v>7850.9499999999989</v>
      </c>
      <c r="AC42" s="176"/>
    </row>
    <row r="43" spans="1:29" ht="27.6" x14ac:dyDescent="0.3">
      <c r="A43" s="66">
        <v>6615</v>
      </c>
      <c r="B43" s="177" t="s">
        <v>118</v>
      </c>
      <c r="C43" s="4"/>
      <c r="D43" s="12">
        <v>481.86</v>
      </c>
      <c r="E43" s="7">
        <v>3943.82</v>
      </c>
      <c r="F43" s="7">
        <v>0</v>
      </c>
      <c r="G43" s="7">
        <v>1876.52</v>
      </c>
      <c r="H43" s="7">
        <v>4892.1400000000003</v>
      </c>
      <c r="I43" s="7">
        <v>5119.43</v>
      </c>
      <c r="J43" s="7">
        <v>3624.15</v>
      </c>
      <c r="K43" s="7">
        <v>4185.03</v>
      </c>
      <c r="L43" s="7">
        <v>4630.5600000000004</v>
      </c>
      <c r="M43" s="7">
        <v>3590.26</v>
      </c>
      <c r="N43" s="13">
        <v>3544.48</v>
      </c>
      <c r="P43" s="158"/>
      <c r="Q43" s="131">
        <f t="shared" si="70"/>
        <v>3461.96</v>
      </c>
      <c r="R43" s="131">
        <f t="shared" si="71"/>
        <v>-3943.82</v>
      </c>
      <c r="S43" s="131">
        <f t="shared" si="72"/>
        <v>1876.52</v>
      </c>
      <c r="T43" s="131">
        <f t="shared" si="73"/>
        <v>3015.6200000000003</v>
      </c>
      <c r="U43" s="131">
        <f t="shared" si="74"/>
        <v>227.28999999999996</v>
      </c>
      <c r="V43" s="131">
        <f t="shared" si="75"/>
        <v>-1495.2800000000002</v>
      </c>
      <c r="W43" s="131">
        <f t="shared" si="76"/>
        <v>560.87999999999965</v>
      </c>
      <c r="X43" s="131">
        <f t="shared" si="77"/>
        <v>445.53000000000065</v>
      </c>
      <c r="Y43" s="131">
        <f t="shared" si="78"/>
        <v>-1040.3000000000002</v>
      </c>
      <c r="Z43" s="132">
        <f t="shared" si="79"/>
        <v>-45.7800000000002</v>
      </c>
      <c r="AA43" s="157">
        <f t="shared" si="80"/>
        <v>3062.62</v>
      </c>
      <c r="AC43" s="176"/>
    </row>
    <row r="44" spans="1:29" ht="15" thickBot="1" x14ac:dyDescent="0.35">
      <c r="A44" s="67">
        <v>6688</v>
      </c>
      <c r="B44" s="70" t="s">
        <v>110</v>
      </c>
      <c r="C44" s="4"/>
      <c r="D44" s="178">
        <v>0</v>
      </c>
      <c r="E44" s="179">
        <v>0</v>
      </c>
      <c r="F44" s="179">
        <v>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0</v>
      </c>
      <c r="M44" s="180">
        <v>0</v>
      </c>
      <c r="N44" s="136">
        <v>0</v>
      </c>
      <c r="P44" s="21"/>
      <c r="Q44" s="15">
        <f t="shared" si="70"/>
        <v>0</v>
      </c>
      <c r="R44" s="15">
        <f t="shared" si="71"/>
        <v>0</v>
      </c>
      <c r="S44" s="15">
        <f t="shared" si="72"/>
        <v>0</v>
      </c>
      <c r="T44" s="15">
        <f t="shared" si="73"/>
        <v>0</v>
      </c>
      <c r="U44" s="15">
        <f t="shared" si="74"/>
        <v>0</v>
      </c>
      <c r="V44" s="15">
        <f t="shared" si="75"/>
        <v>0</v>
      </c>
      <c r="W44" s="15">
        <f t="shared" si="76"/>
        <v>0</v>
      </c>
      <c r="X44" s="15">
        <f t="shared" si="77"/>
        <v>0</v>
      </c>
      <c r="Y44" s="15">
        <f t="shared" si="78"/>
        <v>0</v>
      </c>
      <c r="Z44" s="127">
        <f t="shared" si="79"/>
        <v>0</v>
      </c>
      <c r="AA44" s="16">
        <f t="shared" si="80"/>
        <v>0</v>
      </c>
      <c r="AC44" s="32"/>
    </row>
    <row r="45" spans="1:29" x14ac:dyDescent="0.3">
      <c r="A45" s="64"/>
      <c r="B45" s="47" t="s">
        <v>18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148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9" ht="25.5" customHeight="1" thickBot="1" x14ac:dyDescent="0.35">
      <c r="A46" s="64"/>
      <c r="B46" s="8" t="s">
        <v>19</v>
      </c>
      <c r="C46" s="8"/>
      <c r="D46" s="43">
        <f>SUM(D47:D51)</f>
        <v>23983.83</v>
      </c>
      <c r="E46" s="43">
        <f t="shared" ref="E46:F46" si="81">SUM(E47:E51)</f>
        <v>24022.030000000002</v>
      </c>
      <c r="F46" s="43">
        <f t="shared" si="81"/>
        <v>24600.320000000003</v>
      </c>
      <c r="G46" s="43">
        <f t="shared" ref="G46:M46" si="82">SUM(G47:G51)</f>
        <v>26593.7</v>
      </c>
      <c r="H46" s="43">
        <f>SUM(H47:H51)</f>
        <v>29051.710000000003</v>
      </c>
      <c r="I46" s="43">
        <f>SUM(I47:I51)</f>
        <v>230380.58000000002</v>
      </c>
      <c r="J46" s="43">
        <f t="shared" si="82"/>
        <v>31342.47</v>
      </c>
      <c r="K46" s="43">
        <f t="shared" si="82"/>
        <v>7889.5499999999993</v>
      </c>
      <c r="L46" s="43">
        <f t="shared" si="82"/>
        <v>7514.11</v>
      </c>
      <c r="M46" s="43">
        <f t="shared" si="82"/>
        <v>5275.78</v>
      </c>
      <c r="N46" s="43">
        <f>SUM(N47:N51)</f>
        <v>7986.58</v>
      </c>
      <c r="P46" s="6"/>
      <c r="Q46" s="43">
        <f t="shared" ref="Q46:Q51" si="83">E46-D46</f>
        <v>38.200000000000728</v>
      </c>
      <c r="R46" s="43">
        <f t="shared" ref="R46:R51" si="84">F46-E46</f>
        <v>578.29000000000087</v>
      </c>
      <c r="S46" s="43">
        <f t="shared" ref="S46:S51" si="85">G46-F46</f>
        <v>1993.3799999999974</v>
      </c>
      <c r="T46" s="43">
        <f t="shared" ref="T46:T51" si="86">H46-G46</f>
        <v>2458.010000000002</v>
      </c>
      <c r="U46" s="43">
        <f t="shared" ref="U46:U51" si="87">I46-H46</f>
        <v>201328.87000000002</v>
      </c>
      <c r="V46" s="43">
        <f t="shared" ref="V46:V51" si="88">J46-I46</f>
        <v>-199038.11000000002</v>
      </c>
      <c r="W46" s="43">
        <f t="shared" ref="W46:W51" si="89">K46-J46</f>
        <v>-23452.920000000002</v>
      </c>
      <c r="X46" s="43">
        <f t="shared" ref="X46:X51" si="90">L46-K46</f>
        <v>-375.4399999999996</v>
      </c>
      <c r="Y46" s="43">
        <f t="shared" ref="Y46:Y51" si="91">M46-L46</f>
        <v>-2238.33</v>
      </c>
      <c r="Z46" s="43">
        <f t="shared" ref="Z46:Z51" si="92">N46-M46</f>
        <v>2710.8</v>
      </c>
      <c r="AA46" s="43">
        <f t="shared" ref="AA46:AA51" si="93">N46-D46</f>
        <v>-15997.250000000002</v>
      </c>
      <c r="AC46" s="4"/>
    </row>
    <row r="47" spans="1:29" x14ac:dyDescent="0.3">
      <c r="A47" s="65">
        <v>671</v>
      </c>
      <c r="B47" s="69" t="s">
        <v>111</v>
      </c>
      <c r="C47" s="4"/>
      <c r="D47" s="25">
        <v>0</v>
      </c>
      <c r="E47" s="170">
        <v>0</v>
      </c>
      <c r="F47" s="170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125">
        <v>0</v>
      </c>
      <c r="N47" s="27">
        <v>0</v>
      </c>
      <c r="P47" s="28"/>
      <c r="Q47" s="26">
        <f t="shared" si="83"/>
        <v>0</v>
      </c>
      <c r="R47" s="26">
        <f t="shared" si="84"/>
        <v>0</v>
      </c>
      <c r="S47" s="26">
        <f t="shared" si="85"/>
        <v>0</v>
      </c>
      <c r="T47" s="26">
        <f t="shared" si="86"/>
        <v>0</v>
      </c>
      <c r="U47" s="26">
        <f t="shared" si="87"/>
        <v>0</v>
      </c>
      <c r="V47" s="26">
        <f t="shared" si="88"/>
        <v>0</v>
      </c>
      <c r="W47" s="26">
        <f t="shared" si="89"/>
        <v>0</v>
      </c>
      <c r="X47" s="26">
        <f t="shared" si="90"/>
        <v>0</v>
      </c>
      <c r="Y47" s="26">
        <f t="shared" si="91"/>
        <v>0</v>
      </c>
      <c r="Z47" s="125">
        <f t="shared" si="92"/>
        <v>0</v>
      </c>
      <c r="AA47" s="27">
        <f t="shared" si="93"/>
        <v>0</v>
      </c>
      <c r="AC47" s="31"/>
    </row>
    <row r="48" spans="1:29" x14ac:dyDescent="0.3">
      <c r="A48" s="88">
        <v>672</v>
      </c>
      <c r="B48" s="181" t="s">
        <v>117</v>
      </c>
      <c r="C48" s="4"/>
      <c r="D48" s="89">
        <v>0</v>
      </c>
      <c r="E48" s="171">
        <v>0</v>
      </c>
      <c r="F48" s="171">
        <v>0</v>
      </c>
      <c r="G48" s="83">
        <v>0</v>
      </c>
      <c r="H48" s="83">
        <v>0</v>
      </c>
      <c r="I48" s="83">
        <v>200000</v>
      </c>
      <c r="J48" s="83">
        <v>0</v>
      </c>
      <c r="K48" s="83">
        <v>0</v>
      </c>
      <c r="L48" s="83">
        <v>0</v>
      </c>
      <c r="M48" s="128">
        <v>0</v>
      </c>
      <c r="N48" s="84"/>
      <c r="P48" s="158"/>
      <c r="Q48" s="131">
        <f t="shared" si="83"/>
        <v>0</v>
      </c>
      <c r="R48" s="131">
        <f t="shared" si="84"/>
        <v>0</v>
      </c>
      <c r="S48" s="131">
        <f t="shared" si="85"/>
        <v>0</v>
      </c>
      <c r="T48" s="131">
        <f t="shared" si="86"/>
        <v>0</v>
      </c>
      <c r="U48" s="131">
        <f t="shared" si="87"/>
        <v>200000</v>
      </c>
      <c r="V48" s="131">
        <f t="shared" si="88"/>
        <v>-200000</v>
      </c>
      <c r="W48" s="131">
        <f t="shared" si="89"/>
        <v>0</v>
      </c>
      <c r="X48" s="131">
        <f t="shared" si="90"/>
        <v>0</v>
      </c>
      <c r="Y48" s="131">
        <f t="shared" si="91"/>
        <v>0</v>
      </c>
      <c r="Z48" s="132">
        <f t="shared" si="92"/>
        <v>0</v>
      </c>
      <c r="AA48" s="157">
        <f t="shared" si="93"/>
        <v>0</v>
      </c>
      <c r="AC48" s="176"/>
    </row>
    <row r="49" spans="1:32" x14ac:dyDescent="0.3">
      <c r="A49" s="66">
        <v>673</v>
      </c>
      <c r="B49" s="177" t="s">
        <v>112</v>
      </c>
      <c r="C49" s="4"/>
      <c r="D49" s="12">
        <v>246.75</v>
      </c>
      <c r="E49" s="7">
        <v>284.95</v>
      </c>
      <c r="F49" s="7">
        <v>863.24</v>
      </c>
      <c r="G49" s="7">
        <v>2856.62</v>
      </c>
      <c r="H49" s="7">
        <v>1848.63</v>
      </c>
      <c r="I49" s="7">
        <v>1589.26</v>
      </c>
      <c r="J49" s="7">
        <v>2551.15</v>
      </c>
      <c r="K49" s="7">
        <v>2835.31</v>
      </c>
      <c r="L49" s="7">
        <v>2459.87</v>
      </c>
      <c r="M49" s="7">
        <v>221.54</v>
      </c>
      <c r="N49" s="13">
        <v>2932.34</v>
      </c>
      <c r="P49" s="158"/>
      <c r="Q49" s="131">
        <f t="shared" si="83"/>
        <v>38.199999999999989</v>
      </c>
      <c r="R49" s="131">
        <f t="shared" si="84"/>
        <v>578.29</v>
      </c>
      <c r="S49" s="131">
        <f t="shared" si="85"/>
        <v>1993.3799999999999</v>
      </c>
      <c r="T49" s="131">
        <f t="shared" si="86"/>
        <v>-1007.9899999999998</v>
      </c>
      <c r="U49" s="131">
        <f t="shared" si="87"/>
        <v>-259.37000000000012</v>
      </c>
      <c r="V49" s="131">
        <f t="shared" si="88"/>
        <v>961.8900000000001</v>
      </c>
      <c r="W49" s="131">
        <f t="shared" si="89"/>
        <v>284.15999999999985</v>
      </c>
      <c r="X49" s="131">
        <f t="shared" si="90"/>
        <v>-375.44000000000005</v>
      </c>
      <c r="Y49" s="131">
        <f t="shared" si="91"/>
        <v>-2238.33</v>
      </c>
      <c r="Z49" s="132">
        <f t="shared" si="92"/>
        <v>2710.8</v>
      </c>
      <c r="AA49" s="157">
        <f t="shared" si="93"/>
        <v>2685.59</v>
      </c>
      <c r="AC49" s="176"/>
    </row>
    <row r="50" spans="1:32" x14ac:dyDescent="0.3">
      <c r="A50" s="66">
        <v>6742</v>
      </c>
      <c r="B50" s="177" t="s">
        <v>113</v>
      </c>
      <c r="C50" s="4"/>
      <c r="D50" s="12">
        <v>23737.08</v>
      </c>
      <c r="E50" s="7">
        <v>23737.08</v>
      </c>
      <c r="F50" s="7">
        <v>23737.08</v>
      </c>
      <c r="G50" s="7">
        <v>23737.08</v>
      </c>
      <c r="H50" s="7">
        <v>27203.08</v>
      </c>
      <c r="I50" s="7">
        <v>28791.32</v>
      </c>
      <c r="J50" s="7">
        <v>28791.32</v>
      </c>
      <c r="K50" s="7">
        <v>5054.24</v>
      </c>
      <c r="L50" s="7">
        <v>5054.24</v>
      </c>
      <c r="M50" s="7">
        <v>5054.24</v>
      </c>
      <c r="N50" s="13">
        <v>5054.24</v>
      </c>
      <c r="P50" s="158"/>
      <c r="Q50" s="131">
        <f t="shared" si="83"/>
        <v>0</v>
      </c>
      <c r="R50" s="131">
        <f t="shared" si="84"/>
        <v>0</v>
      </c>
      <c r="S50" s="131">
        <f t="shared" si="85"/>
        <v>0</v>
      </c>
      <c r="T50" s="131">
        <f t="shared" si="86"/>
        <v>3466</v>
      </c>
      <c r="U50" s="131">
        <f t="shared" si="87"/>
        <v>1588.239999999998</v>
      </c>
      <c r="V50" s="131">
        <f t="shared" si="88"/>
        <v>0</v>
      </c>
      <c r="W50" s="131">
        <f t="shared" si="89"/>
        <v>-23737.08</v>
      </c>
      <c r="X50" s="131">
        <f t="shared" si="90"/>
        <v>0</v>
      </c>
      <c r="Y50" s="131">
        <f t="shared" si="91"/>
        <v>0</v>
      </c>
      <c r="Z50" s="132">
        <f t="shared" si="92"/>
        <v>0</v>
      </c>
      <c r="AA50" s="157">
        <f t="shared" si="93"/>
        <v>-18682.840000000004</v>
      </c>
      <c r="AC50" s="176"/>
    </row>
    <row r="51" spans="1:32" ht="15" thickBot="1" x14ac:dyDescent="0.35">
      <c r="A51" s="67">
        <v>678</v>
      </c>
      <c r="B51" s="70" t="s">
        <v>114</v>
      </c>
      <c r="C51" s="4"/>
      <c r="D51" s="178">
        <v>0</v>
      </c>
      <c r="E51" s="179">
        <v>0</v>
      </c>
      <c r="F51" s="179">
        <v>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0</v>
      </c>
      <c r="M51" s="180">
        <v>0</v>
      </c>
      <c r="N51" s="136">
        <v>0</v>
      </c>
      <c r="P51" s="21"/>
      <c r="Q51" s="15">
        <f t="shared" si="83"/>
        <v>0</v>
      </c>
      <c r="R51" s="15">
        <f t="shared" si="84"/>
        <v>0</v>
      </c>
      <c r="S51" s="15">
        <f t="shared" si="85"/>
        <v>0</v>
      </c>
      <c r="T51" s="15">
        <f t="shared" si="86"/>
        <v>0</v>
      </c>
      <c r="U51" s="15">
        <f t="shared" si="87"/>
        <v>0</v>
      </c>
      <c r="V51" s="15">
        <f t="shared" si="88"/>
        <v>0</v>
      </c>
      <c r="W51" s="15">
        <f t="shared" si="89"/>
        <v>0</v>
      </c>
      <c r="X51" s="15">
        <f t="shared" si="90"/>
        <v>0</v>
      </c>
      <c r="Y51" s="15">
        <f t="shared" si="91"/>
        <v>0</v>
      </c>
      <c r="Z51" s="127">
        <f t="shared" si="92"/>
        <v>0</v>
      </c>
      <c r="AA51" s="16">
        <f t="shared" si="93"/>
        <v>0</v>
      </c>
      <c r="AC51" s="32"/>
    </row>
    <row r="52" spans="1:32" ht="15" thickBot="1" x14ac:dyDescent="0.35">
      <c r="D52" s="6"/>
      <c r="E52" s="6"/>
      <c r="F52" s="6"/>
      <c r="G52" s="6"/>
      <c r="H52" s="6"/>
      <c r="I52" s="6"/>
      <c r="J52" s="6"/>
      <c r="K52" s="6"/>
      <c r="L52" s="6"/>
      <c r="M52" s="6"/>
      <c r="N52" s="139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32" ht="28.2" thickBot="1" x14ac:dyDescent="0.35">
      <c r="A53" s="194" t="s">
        <v>21</v>
      </c>
      <c r="B53" s="195"/>
      <c r="C53" s="4"/>
      <c r="D53" s="38">
        <f>D5+D27+D30+D34+D40+D46</f>
        <v>140687.09000000003</v>
      </c>
      <c r="E53" s="174">
        <f t="shared" ref="E53:M53" si="94">E5+E27+E30+E34+E40+E46</f>
        <v>138519.16</v>
      </c>
      <c r="F53" s="174">
        <f t="shared" si="94"/>
        <v>148222.90000000002</v>
      </c>
      <c r="G53" s="39">
        <f t="shared" si="94"/>
        <v>169861.8</v>
      </c>
      <c r="H53" s="39">
        <f t="shared" si="94"/>
        <v>198614.98</v>
      </c>
      <c r="I53" s="39">
        <f t="shared" si="94"/>
        <v>408968.05000000005</v>
      </c>
      <c r="J53" s="39">
        <f t="shared" si="94"/>
        <v>226200.56000000003</v>
      </c>
      <c r="K53" s="39">
        <f t="shared" si="94"/>
        <v>210699.70999999996</v>
      </c>
      <c r="L53" s="39">
        <f t="shared" si="94"/>
        <v>200345.06</v>
      </c>
      <c r="M53" s="130">
        <f t="shared" si="94"/>
        <v>119940.22999999998</v>
      </c>
      <c r="N53" s="130">
        <f>N5+N27+N30+N34+N40+N46+N64</f>
        <v>183587.46999999997</v>
      </c>
      <c r="O53" s="140"/>
      <c r="P53" s="41"/>
      <c r="Q53" s="39">
        <f>E53-D53</f>
        <v>-2167.9300000000221</v>
      </c>
      <c r="R53" s="39">
        <f t="shared" ref="R53" si="95">F53-E53</f>
        <v>9703.7400000000198</v>
      </c>
      <c r="S53" s="39">
        <f t="shared" ref="S53" si="96">G53-F53</f>
        <v>21638.899999999965</v>
      </c>
      <c r="T53" s="39">
        <f t="shared" ref="T53" si="97">H53-G53</f>
        <v>28753.180000000022</v>
      </c>
      <c r="U53" s="39">
        <f t="shared" ref="U53" si="98">I53-H53</f>
        <v>210353.07000000004</v>
      </c>
      <c r="V53" s="39">
        <f t="shared" ref="V53" si="99">J53-I53</f>
        <v>-182767.49000000002</v>
      </c>
      <c r="W53" s="39">
        <f t="shared" ref="W53" si="100">K53-J53</f>
        <v>-15500.850000000064</v>
      </c>
      <c r="X53" s="39">
        <f t="shared" ref="X53" si="101">L53-K53</f>
        <v>-10354.649999999965</v>
      </c>
      <c r="Y53" s="39">
        <f t="shared" ref="Y53" si="102">M53-L53</f>
        <v>-80404.830000000016</v>
      </c>
      <c r="Z53" s="130">
        <f t="shared" ref="Z53" si="103">N53-M53</f>
        <v>63647.239999999991</v>
      </c>
      <c r="AA53" s="40">
        <f t="shared" ref="AA53" si="104">N53-D53</f>
        <v>42900.379999999946</v>
      </c>
      <c r="AB53" s="3"/>
      <c r="AC53" s="42" t="s">
        <v>22</v>
      </c>
      <c r="AF53" s="5"/>
    </row>
    <row r="54" spans="1:32" x14ac:dyDescent="0.3">
      <c r="B54" s="47" t="s">
        <v>23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F54" s="5"/>
    </row>
    <row r="55" spans="1:32" ht="25.5" customHeight="1" thickBot="1" x14ac:dyDescent="0.35">
      <c r="B55" s="8" t="s">
        <v>24</v>
      </c>
      <c r="C55" s="8"/>
      <c r="D55" s="43">
        <f>D56</f>
        <v>28676.55</v>
      </c>
      <c r="E55" s="43">
        <f t="shared" ref="E55:F55" si="105">E56</f>
        <v>27694.03</v>
      </c>
      <c r="F55" s="43">
        <f t="shared" si="105"/>
        <v>85786.03</v>
      </c>
      <c r="G55" s="43">
        <f>G56</f>
        <v>78433.91</v>
      </c>
      <c r="H55" s="43">
        <f t="shared" ref="H55:N55" si="106">H56</f>
        <v>54706.13</v>
      </c>
      <c r="I55" s="43">
        <f t="shared" si="106"/>
        <v>54582</v>
      </c>
      <c r="J55" s="43">
        <f t="shared" si="106"/>
        <v>51544.09</v>
      </c>
      <c r="K55" s="43">
        <f t="shared" si="106"/>
        <v>52352</v>
      </c>
      <c r="L55" s="43">
        <f t="shared" si="106"/>
        <v>69662.16</v>
      </c>
      <c r="M55" s="43">
        <f t="shared" si="106"/>
        <v>69696</v>
      </c>
      <c r="N55" s="43">
        <f t="shared" si="106"/>
        <v>70417.25</v>
      </c>
      <c r="P55" s="6"/>
      <c r="Q55" s="43">
        <f t="shared" ref="Q55:Q56" si="107">E55-D55</f>
        <v>-982.52000000000044</v>
      </c>
      <c r="R55" s="43">
        <f t="shared" ref="R55:R56" si="108">F55-E55</f>
        <v>58092</v>
      </c>
      <c r="S55" s="43">
        <f t="shared" ref="S55:S56" si="109">G55-F55</f>
        <v>-7352.1199999999953</v>
      </c>
      <c r="T55" s="43">
        <f t="shared" ref="T55:T56" si="110">H55-G55</f>
        <v>-23727.780000000006</v>
      </c>
      <c r="U55" s="43">
        <f t="shared" ref="U55:U56" si="111">I55-H55</f>
        <v>-124.12999999999738</v>
      </c>
      <c r="V55" s="43">
        <f t="shared" ref="V55:V56" si="112">J55-I55</f>
        <v>-3037.9100000000035</v>
      </c>
      <c r="W55" s="43">
        <f t="shared" ref="W55:W56" si="113">K55-J55</f>
        <v>807.91000000000349</v>
      </c>
      <c r="X55" s="43">
        <f t="shared" ref="X55:X56" si="114">L55-K55</f>
        <v>17310.160000000003</v>
      </c>
      <c r="Y55" s="43">
        <f t="shared" ref="Y55:Y56" si="115">M55-L55</f>
        <v>33.839999999996508</v>
      </c>
      <c r="Z55" s="43">
        <f t="shared" ref="Z55:Z56" si="116">N55-M55</f>
        <v>721.25</v>
      </c>
      <c r="AA55" s="43">
        <f t="shared" ref="AA55:AA56" si="117">N55-D55</f>
        <v>41740.699999999997</v>
      </c>
      <c r="AC55" s="4"/>
      <c r="AF55" s="5"/>
    </row>
    <row r="56" spans="1:32" ht="15" thickBot="1" x14ac:dyDescent="0.35">
      <c r="A56" s="72">
        <v>6811</v>
      </c>
      <c r="B56" s="62" t="s">
        <v>115</v>
      </c>
      <c r="C56" s="4"/>
      <c r="D56" s="33">
        <v>28676.55</v>
      </c>
      <c r="E56" s="173">
        <v>27694.03</v>
      </c>
      <c r="F56" s="173">
        <v>85786.03</v>
      </c>
      <c r="G56" s="34">
        <v>78433.91</v>
      </c>
      <c r="H56" s="34">
        <v>54706.13</v>
      </c>
      <c r="I56" s="34">
        <v>54582</v>
      </c>
      <c r="J56" s="34">
        <v>51544.09</v>
      </c>
      <c r="K56" s="34">
        <v>52352</v>
      </c>
      <c r="L56" s="34">
        <v>69662.16</v>
      </c>
      <c r="M56" s="34">
        <v>69696</v>
      </c>
      <c r="N56" s="146">
        <v>70417.25</v>
      </c>
      <c r="O56" s="133"/>
      <c r="P56" s="36"/>
      <c r="Q56" s="34">
        <f t="shared" si="107"/>
        <v>-982.52000000000044</v>
      </c>
      <c r="R56" s="34">
        <f t="shared" si="108"/>
        <v>58092</v>
      </c>
      <c r="S56" s="34">
        <f t="shared" si="109"/>
        <v>-7352.1199999999953</v>
      </c>
      <c r="T56" s="34">
        <f t="shared" si="110"/>
        <v>-23727.780000000006</v>
      </c>
      <c r="U56" s="34">
        <f t="shared" si="111"/>
        <v>-124.12999999999738</v>
      </c>
      <c r="V56" s="34">
        <f t="shared" si="112"/>
        <v>-3037.9100000000035</v>
      </c>
      <c r="W56" s="34">
        <f t="shared" si="113"/>
        <v>807.91000000000349</v>
      </c>
      <c r="X56" s="34">
        <f t="shared" si="114"/>
        <v>17310.160000000003</v>
      </c>
      <c r="Y56" s="34">
        <f t="shared" si="115"/>
        <v>33.839999999996508</v>
      </c>
      <c r="Z56" s="129">
        <f t="shared" si="116"/>
        <v>721.25</v>
      </c>
      <c r="AA56" s="35">
        <f t="shared" si="117"/>
        <v>41740.699999999997</v>
      </c>
      <c r="AC56" s="37"/>
      <c r="AF56" s="5"/>
    </row>
    <row r="57" spans="1:32" ht="15" thickBot="1" x14ac:dyDescent="0.35">
      <c r="D57" s="6"/>
      <c r="E57" s="6"/>
      <c r="F57" s="6"/>
      <c r="G57" s="6"/>
      <c r="H57" s="6"/>
      <c r="I57" s="6"/>
      <c r="J57" s="6"/>
      <c r="K57" s="6"/>
      <c r="L57" s="6"/>
      <c r="M57" s="6"/>
      <c r="N57" s="149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32" ht="36.75" customHeight="1" thickBot="1" x14ac:dyDescent="0.35">
      <c r="A58" s="196" t="s">
        <v>25</v>
      </c>
      <c r="B58" s="197"/>
      <c r="C58" s="4"/>
      <c r="D58" s="33">
        <v>0</v>
      </c>
      <c r="E58" s="173">
        <v>0</v>
      </c>
      <c r="F58" s="173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129">
        <v>0</v>
      </c>
      <c r="N58" s="35">
        <v>0</v>
      </c>
      <c r="P58" s="36"/>
      <c r="Q58" s="34">
        <f>E58-D58</f>
        <v>0</v>
      </c>
      <c r="R58" s="34">
        <f t="shared" ref="R58" si="118">F58-E58</f>
        <v>0</v>
      </c>
      <c r="S58" s="34">
        <f t="shared" ref="S58" si="119">G58-F58</f>
        <v>0</v>
      </c>
      <c r="T58" s="34">
        <f t="shared" ref="T58" si="120">H58-G58</f>
        <v>0</v>
      </c>
      <c r="U58" s="34">
        <f t="shared" ref="U58" si="121">I58-H58</f>
        <v>0</v>
      </c>
      <c r="V58" s="34">
        <f t="shared" ref="V58" si="122">J58-I58</f>
        <v>0</v>
      </c>
      <c r="W58" s="34">
        <f t="shared" ref="W58" si="123">K58-J58</f>
        <v>0</v>
      </c>
      <c r="X58" s="34">
        <f t="shared" ref="X58" si="124">L58-K58</f>
        <v>0</v>
      </c>
      <c r="Y58" s="34">
        <f t="shared" ref="Y58" si="125">M58-L58</f>
        <v>0</v>
      </c>
      <c r="Z58" s="129">
        <f t="shared" ref="Z58" si="126">N58-M58</f>
        <v>0</v>
      </c>
      <c r="AA58" s="35">
        <f t="shared" ref="AA58" si="127">N58-D58</f>
        <v>0</v>
      </c>
      <c r="AC58" s="37"/>
    </row>
    <row r="59" spans="1:32" ht="15" thickBot="1" x14ac:dyDescent="0.35">
      <c r="D59" s="6"/>
      <c r="E59" s="6"/>
      <c r="F59" s="6"/>
      <c r="G59" s="6"/>
      <c r="H59" s="6"/>
      <c r="I59" s="6"/>
      <c r="J59" s="6"/>
      <c r="K59" s="6"/>
      <c r="L59" s="6"/>
      <c r="M59" s="6"/>
      <c r="N59" s="139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32" ht="42" thickBot="1" x14ac:dyDescent="0.35">
      <c r="A60" s="194" t="s">
        <v>26</v>
      </c>
      <c r="B60" s="195"/>
      <c r="C60" s="4"/>
      <c r="D60" s="38">
        <f t="shared" ref="D60:M60" si="128">D55</f>
        <v>28676.55</v>
      </c>
      <c r="E60" s="174">
        <f t="shared" si="128"/>
        <v>27694.03</v>
      </c>
      <c r="F60" s="174">
        <f t="shared" si="128"/>
        <v>85786.03</v>
      </c>
      <c r="G60" s="39">
        <f t="shared" si="128"/>
        <v>78433.91</v>
      </c>
      <c r="H60" s="39">
        <f t="shared" si="128"/>
        <v>54706.13</v>
      </c>
      <c r="I60" s="39">
        <f t="shared" si="128"/>
        <v>54582</v>
      </c>
      <c r="J60" s="39">
        <f t="shared" si="128"/>
        <v>51544.09</v>
      </c>
      <c r="K60" s="39">
        <f t="shared" si="128"/>
        <v>52352</v>
      </c>
      <c r="L60" s="39">
        <f t="shared" si="128"/>
        <v>69662.16</v>
      </c>
      <c r="M60" s="130">
        <f t="shared" si="128"/>
        <v>69696</v>
      </c>
      <c r="N60" s="130">
        <f>N55</f>
        <v>70417.25</v>
      </c>
      <c r="O60" s="140"/>
      <c r="P60" s="41"/>
      <c r="Q60" s="39">
        <f>E60-D60</f>
        <v>-982.52000000000044</v>
      </c>
      <c r="R60" s="39">
        <f t="shared" ref="R60" si="129">F60-E60</f>
        <v>58092</v>
      </c>
      <c r="S60" s="39">
        <f t="shared" ref="S60" si="130">G60-F60</f>
        <v>-7352.1199999999953</v>
      </c>
      <c r="T60" s="39">
        <f t="shared" ref="T60" si="131">H60-G60</f>
        <v>-23727.780000000006</v>
      </c>
      <c r="U60" s="39">
        <f t="shared" ref="U60" si="132">I60-H60</f>
        <v>-124.12999999999738</v>
      </c>
      <c r="V60" s="39">
        <f t="shared" ref="V60" si="133">J60-I60</f>
        <v>-3037.9100000000035</v>
      </c>
      <c r="W60" s="39">
        <f t="shared" ref="W60" si="134">K60-J60</f>
        <v>807.91000000000349</v>
      </c>
      <c r="X60" s="39">
        <f t="shared" ref="X60" si="135">L60-K60</f>
        <v>17310.160000000003</v>
      </c>
      <c r="Y60" s="39">
        <f t="shared" ref="Y60" si="136">M60-L60</f>
        <v>33.839999999996508</v>
      </c>
      <c r="Z60" s="130">
        <f t="shared" ref="Z60" si="137">N60-M60</f>
        <v>721.25</v>
      </c>
      <c r="AA60" s="40">
        <f t="shared" ref="AA60" si="138">N60-D60</f>
        <v>41740.699999999997</v>
      </c>
      <c r="AB60" s="3"/>
      <c r="AC60" s="42" t="s">
        <v>27</v>
      </c>
    </row>
    <row r="61" spans="1:32" ht="15" thickBot="1" x14ac:dyDescent="0.3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32" ht="17.25" customHeight="1" thickBot="1" x14ac:dyDescent="0.35">
      <c r="A62" s="198" t="s">
        <v>32</v>
      </c>
      <c r="B62" s="199"/>
      <c r="C62" s="4"/>
      <c r="D62" s="50">
        <f t="shared" ref="D62:N62" si="139">D53+D60</f>
        <v>169363.64</v>
      </c>
      <c r="E62" s="175">
        <f t="shared" si="139"/>
        <v>166213.19</v>
      </c>
      <c r="F62" s="175">
        <f t="shared" si="139"/>
        <v>234008.93000000002</v>
      </c>
      <c r="G62" s="51">
        <f t="shared" si="139"/>
        <v>248295.71</v>
      </c>
      <c r="H62" s="51">
        <f t="shared" si="139"/>
        <v>253321.11000000002</v>
      </c>
      <c r="I62" s="51">
        <f t="shared" si="139"/>
        <v>463550.05000000005</v>
      </c>
      <c r="J62" s="51">
        <f t="shared" si="139"/>
        <v>277744.65000000002</v>
      </c>
      <c r="K62" s="51">
        <f t="shared" si="139"/>
        <v>263051.70999999996</v>
      </c>
      <c r="L62" s="51">
        <f t="shared" si="139"/>
        <v>270007.21999999997</v>
      </c>
      <c r="M62" s="50">
        <f t="shared" si="139"/>
        <v>189636.22999999998</v>
      </c>
      <c r="N62" s="50">
        <f t="shared" si="139"/>
        <v>254004.71999999997</v>
      </c>
      <c r="O62" s="52"/>
      <c r="P62" s="53"/>
      <c r="Q62" s="54">
        <f>E62-D62</f>
        <v>-3150.4500000000116</v>
      </c>
      <c r="R62" s="54">
        <f t="shared" ref="R62" si="140">F62-E62</f>
        <v>67795.74000000002</v>
      </c>
      <c r="S62" s="54">
        <f t="shared" ref="S62" si="141">G62-F62</f>
        <v>14286.77999999997</v>
      </c>
      <c r="T62" s="54">
        <f t="shared" ref="T62" si="142">H62-G62</f>
        <v>5025.4000000000233</v>
      </c>
      <c r="U62" s="54">
        <f t="shared" ref="U62" si="143">I62-H62</f>
        <v>210228.94000000003</v>
      </c>
      <c r="V62" s="54">
        <f t="shared" ref="V62" si="144">J62-I62</f>
        <v>-185805.40000000002</v>
      </c>
      <c r="W62" s="54">
        <f t="shared" ref="W62" si="145">K62-J62</f>
        <v>-14692.940000000061</v>
      </c>
      <c r="X62" s="54">
        <f t="shared" ref="X62" si="146">L62-K62</f>
        <v>6955.5100000000093</v>
      </c>
      <c r="Y62" s="54">
        <f t="shared" ref="Y62" si="147">M62-L62</f>
        <v>-80370.989999999991</v>
      </c>
      <c r="Z62" s="142">
        <f t="shared" ref="Z62" si="148">N62-M62</f>
        <v>64368.489999999991</v>
      </c>
      <c r="AA62" s="51">
        <f t="shared" ref="AA62" si="149">N62-D62</f>
        <v>84641.079999999958</v>
      </c>
      <c r="AB62" s="3"/>
      <c r="AC62" s="42"/>
    </row>
    <row r="63" spans="1:32" ht="15" thickBot="1" x14ac:dyDescent="0.35">
      <c r="D63" s="6"/>
      <c r="E63" s="6"/>
      <c r="F63" s="6"/>
      <c r="G63" s="6"/>
      <c r="H63" s="6"/>
      <c r="I63" s="6"/>
      <c r="J63" s="6"/>
      <c r="K63" s="6"/>
      <c r="L63" s="6"/>
      <c r="M63" s="6"/>
      <c r="N63" s="139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32" ht="21.6" customHeight="1" thickBot="1" x14ac:dyDescent="0.35">
      <c r="A64" s="196" t="s">
        <v>20</v>
      </c>
      <c r="B64" s="197"/>
      <c r="C64" s="4"/>
      <c r="D64" s="33">
        <v>0</v>
      </c>
      <c r="E64" s="173">
        <v>0</v>
      </c>
      <c r="F64" s="173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129">
        <v>0</v>
      </c>
      <c r="N64" s="35">
        <v>36939.800000000003</v>
      </c>
      <c r="P64" s="36"/>
      <c r="Q64" s="34">
        <f>E64-D64</f>
        <v>0</v>
      </c>
      <c r="R64" s="34">
        <f t="shared" ref="R64" si="150">F64-E64</f>
        <v>0</v>
      </c>
      <c r="S64" s="34">
        <f t="shared" ref="S64" si="151">G64-F64</f>
        <v>0</v>
      </c>
      <c r="T64" s="34">
        <f t="shared" ref="T64" si="152">H64-G64</f>
        <v>0</v>
      </c>
      <c r="U64" s="34">
        <f t="shared" ref="U64" si="153">I64-H64</f>
        <v>0</v>
      </c>
      <c r="V64" s="34">
        <f t="shared" ref="V64" si="154">J64-I64</f>
        <v>0</v>
      </c>
      <c r="W64" s="34">
        <f t="shared" ref="W64" si="155">K64-J64</f>
        <v>0</v>
      </c>
      <c r="X64" s="34">
        <f t="shared" ref="X64" si="156">L64-K64</f>
        <v>0</v>
      </c>
      <c r="Y64" s="34">
        <f t="shared" ref="Y64" si="157">M64-L64</f>
        <v>0</v>
      </c>
      <c r="Z64" s="129">
        <f t="shared" ref="Z64" si="158">N64-M64</f>
        <v>36939.800000000003</v>
      </c>
      <c r="AA64" s="35">
        <f t="shared" ref="AA64" si="159">N64-D64</f>
        <v>36939.800000000003</v>
      </c>
      <c r="AC64" s="37"/>
    </row>
    <row r="65" spans="4:27" x14ac:dyDescent="0.3"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4:27" x14ac:dyDescent="0.3"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4:27" x14ac:dyDescent="0.3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4:27" x14ac:dyDescent="0.3"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4:27" x14ac:dyDescent="0.3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4:27" x14ac:dyDescent="0.3"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4:27" x14ac:dyDescent="0.3"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</sheetData>
  <mergeCells count="6">
    <mergeCell ref="A38:B38"/>
    <mergeCell ref="A64:B64"/>
    <mergeCell ref="A53:B53"/>
    <mergeCell ref="A58:B58"/>
    <mergeCell ref="A60:B60"/>
    <mergeCell ref="A62:B62"/>
  </mergeCells>
  <pageMargins left="0.25" right="0.25" top="0.75" bottom="0.75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33CC"/>
    <pageSetUpPr fitToPage="1"/>
  </sheetPr>
  <dimension ref="A1:AV45"/>
  <sheetViews>
    <sheetView zoomScaleNormal="100" workbookViewId="0">
      <selection activeCell="Y38" sqref="Y38"/>
    </sheetView>
  </sheetViews>
  <sheetFormatPr baseColWidth="10" defaultRowHeight="14.4" x14ac:dyDescent="0.3"/>
  <cols>
    <col min="1" max="1" width="8.6640625" style="63" customWidth="1"/>
    <col min="2" max="2" width="48.88671875" style="2" customWidth="1"/>
    <col min="3" max="3" width="1.109375" style="2" customWidth="1"/>
    <col min="4" max="5" width="11.44140625" style="2"/>
    <col min="6" max="7" width="11.5546875" style="2"/>
    <col min="8" max="8" width="12.6640625" style="2" bestFit="1" customWidth="1"/>
    <col min="9" max="9" width="13.21875" style="2" customWidth="1"/>
    <col min="10" max="11" width="11.44140625" style="2"/>
    <col min="12" max="13" width="13.44140625" style="2" customWidth="1"/>
    <col min="14" max="14" width="12.88671875" style="2" customWidth="1"/>
    <col min="15" max="15" width="1.109375" style="2" customWidth="1"/>
    <col min="16" max="16" width="11.44140625" style="2"/>
    <col min="17" max="17" width="12.21875" style="2" bestFit="1" customWidth="1"/>
    <col min="18" max="19" width="11.5546875" style="2"/>
    <col min="20" max="20" width="11.44140625" style="2"/>
    <col min="21" max="21" width="13.6640625" style="2" customWidth="1"/>
    <col min="22" max="22" width="12.5546875" style="2" customWidth="1"/>
    <col min="23" max="23" width="11.44140625" style="2"/>
    <col min="24" max="24" width="12.21875" style="2" bestFit="1" customWidth="1"/>
    <col min="25" max="25" width="13.44140625" style="2" customWidth="1"/>
    <col min="26" max="26" width="12.88671875" style="2" customWidth="1"/>
    <col min="27" max="27" width="12.44140625" style="2" customWidth="1"/>
    <col min="28" max="28" width="1" style="2" customWidth="1"/>
    <col min="29" max="29" width="55.88671875" style="2" customWidth="1"/>
    <col min="30" max="33" width="11.44140625" style="2"/>
    <col min="34" max="48" width="11.44140625" style="1"/>
  </cols>
  <sheetData>
    <row r="1" spans="1:48" ht="23.25" customHeight="1" x14ac:dyDescent="0.3">
      <c r="A1" s="77" t="s">
        <v>127</v>
      </c>
      <c r="B1" s="9"/>
      <c r="C1" s="9"/>
    </row>
    <row r="2" spans="1:48" ht="18.75" customHeight="1" thickBot="1" x14ac:dyDescent="0.35">
      <c r="B2" s="8"/>
      <c r="C2" s="8"/>
      <c r="D2" s="3"/>
      <c r="P2" s="3" t="s">
        <v>34</v>
      </c>
    </row>
    <row r="3" spans="1:48" ht="16.2" thickBot="1" x14ac:dyDescent="0.35">
      <c r="D3" s="17" t="s">
        <v>81</v>
      </c>
      <c r="E3" s="18" t="s">
        <v>82</v>
      </c>
      <c r="F3" s="18" t="s">
        <v>83</v>
      </c>
      <c r="G3" s="18" t="s">
        <v>0</v>
      </c>
      <c r="H3" s="18" t="s">
        <v>1</v>
      </c>
      <c r="I3" s="18" t="s">
        <v>2</v>
      </c>
      <c r="J3" s="18" t="s">
        <v>3</v>
      </c>
      <c r="K3" s="18" t="s">
        <v>4</v>
      </c>
      <c r="L3" s="18" t="s">
        <v>5</v>
      </c>
      <c r="M3" s="19" t="s">
        <v>6</v>
      </c>
      <c r="N3" s="19" t="s">
        <v>70</v>
      </c>
      <c r="P3" s="17" t="s">
        <v>81</v>
      </c>
      <c r="Q3" s="18" t="s">
        <v>82</v>
      </c>
      <c r="R3" s="18" t="s">
        <v>83</v>
      </c>
      <c r="S3" s="18" t="s">
        <v>0</v>
      </c>
      <c r="T3" s="18" t="s">
        <v>1</v>
      </c>
      <c r="U3" s="18" t="s">
        <v>2</v>
      </c>
      <c r="V3" s="18" t="s">
        <v>3</v>
      </c>
      <c r="W3" s="18" t="s">
        <v>4</v>
      </c>
      <c r="X3" s="18" t="s">
        <v>5</v>
      </c>
      <c r="Y3" s="18" t="s">
        <v>6</v>
      </c>
      <c r="Z3" s="18" t="s">
        <v>70</v>
      </c>
      <c r="AA3" s="19" t="s">
        <v>101</v>
      </c>
      <c r="AC3" s="22" t="s">
        <v>8</v>
      </c>
    </row>
    <row r="4" spans="1:48" s="2" customFormat="1" ht="19.8" customHeight="1" x14ac:dyDescent="0.25">
      <c r="A4" s="64"/>
      <c r="B4" s="8" t="s">
        <v>35</v>
      </c>
      <c r="C4" s="8"/>
      <c r="D4" s="3" t="s">
        <v>126</v>
      </c>
      <c r="P4" s="3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s="2" customFormat="1" ht="25.5" customHeight="1" thickBot="1" x14ac:dyDescent="0.3">
      <c r="A5" s="64"/>
      <c r="B5" s="8"/>
      <c r="D5" s="43">
        <f>SUM(D6:D11)</f>
        <v>181087.72999999998</v>
      </c>
      <c r="E5" s="43">
        <f t="shared" ref="E5:N5" si="0">SUM(E6:E11)</f>
        <v>186709.21</v>
      </c>
      <c r="F5" s="43">
        <f t="shared" ref="F5:G5" si="1">SUM(F6:F11)</f>
        <v>196732.84000000003</v>
      </c>
      <c r="G5" s="43">
        <f t="shared" si="1"/>
        <v>195776.38999999998</v>
      </c>
      <c r="H5" s="43">
        <f t="shared" si="0"/>
        <v>215738.24000000002</v>
      </c>
      <c r="I5" s="43">
        <f t="shared" si="0"/>
        <v>230588.21</v>
      </c>
      <c r="J5" s="43">
        <f t="shared" si="0"/>
        <v>203650.62</v>
      </c>
      <c r="K5" s="43">
        <f t="shared" si="0"/>
        <v>230977.51</v>
      </c>
      <c r="L5" s="43">
        <f t="shared" si="0"/>
        <v>126664.09</v>
      </c>
      <c r="M5" s="43">
        <f t="shared" si="0"/>
        <v>156125.67000000001</v>
      </c>
      <c r="N5" s="43">
        <f t="shared" si="0"/>
        <v>160171.22</v>
      </c>
      <c r="P5" s="6"/>
      <c r="Q5" s="43">
        <f t="shared" ref="Q5:Z5" si="2">E5-D5</f>
        <v>5621.4800000000105</v>
      </c>
      <c r="R5" s="43">
        <f t="shared" si="2"/>
        <v>10023.630000000034</v>
      </c>
      <c r="S5" s="43">
        <f t="shared" si="2"/>
        <v>-956.45000000004075</v>
      </c>
      <c r="T5" s="43">
        <f t="shared" si="2"/>
        <v>19961.850000000035</v>
      </c>
      <c r="U5" s="43">
        <f t="shared" si="2"/>
        <v>14849.969999999972</v>
      </c>
      <c r="V5" s="43">
        <f t="shared" si="2"/>
        <v>-26937.589999999997</v>
      </c>
      <c r="W5" s="43">
        <f t="shared" si="2"/>
        <v>27326.890000000014</v>
      </c>
      <c r="X5" s="43">
        <f t="shared" si="2"/>
        <v>-104313.42000000001</v>
      </c>
      <c r="Y5" s="43">
        <f t="shared" si="2"/>
        <v>29461.580000000016</v>
      </c>
      <c r="Z5" s="43">
        <f t="shared" si="2"/>
        <v>4045.5499999999884</v>
      </c>
      <c r="AA5" s="43">
        <f>N5-D5</f>
        <v>-20916.50999999998</v>
      </c>
      <c r="AC5" s="4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s="2" customFormat="1" ht="13.8" x14ac:dyDescent="0.25">
      <c r="A6" s="68">
        <v>704</v>
      </c>
      <c r="B6" s="69" t="s">
        <v>119</v>
      </c>
      <c r="C6" s="4"/>
      <c r="D6" s="25">
        <v>9816.34</v>
      </c>
      <c r="E6" s="26">
        <v>6388.53</v>
      </c>
      <c r="F6" s="26">
        <v>7642.2</v>
      </c>
      <c r="G6" s="26">
        <v>5094.8</v>
      </c>
      <c r="H6" s="26">
        <v>4887.3999999999996</v>
      </c>
      <c r="I6" s="26">
        <v>2547.4</v>
      </c>
      <c r="J6" s="26">
        <v>5094.8</v>
      </c>
      <c r="K6" s="26">
        <v>6234.16</v>
      </c>
      <c r="L6" s="26">
        <v>5094.8</v>
      </c>
      <c r="M6" s="125">
        <v>5094.8</v>
      </c>
      <c r="N6" s="27">
        <v>0</v>
      </c>
      <c r="P6" s="28"/>
      <c r="Q6" s="26">
        <f>E6-D6</f>
        <v>-3427.8100000000004</v>
      </c>
      <c r="R6" s="26">
        <f t="shared" ref="R6:R11" si="3">F6-E6</f>
        <v>1253.67</v>
      </c>
      <c r="S6" s="26">
        <f t="shared" ref="S6:S11" si="4">G6-F6</f>
        <v>-2547.3999999999996</v>
      </c>
      <c r="T6" s="26">
        <f t="shared" ref="T6:T11" si="5">H6-G6</f>
        <v>-207.40000000000055</v>
      </c>
      <c r="U6" s="26">
        <f t="shared" ref="U6:U11" si="6">I6-H6</f>
        <v>-2339.9999999999995</v>
      </c>
      <c r="V6" s="26">
        <f t="shared" ref="V6:V11" si="7">J6-I6</f>
        <v>2547.4</v>
      </c>
      <c r="W6" s="26">
        <f t="shared" ref="W6:W11" si="8">K6-J6</f>
        <v>1139.3599999999997</v>
      </c>
      <c r="X6" s="26">
        <f t="shared" ref="X6:X11" si="9">L6-K6</f>
        <v>-1139.3599999999997</v>
      </c>
      <c r="Y6" s="26">
        <f t="shared" ref="Y6:Y11" si="10">M6-L6</f>
        <v>0</v>
      </c>
      <c r="Z6" s="26">
        <f t="shared" ref="Z6:Z11" si="11">N6-M6</f>
        <v>-5094.8</v>
      </c>
      <c r="AA6" s="27">
        <f>N6-D6</f>
        <v>-9816.34</v>
      </c>
      <c r="AC6" s="29"/>
      <c r="AF6" s="5"/>
      <c r="AG6" s="160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s="2" customFormat="1" ht="13.8" x14ac:dyDescent="0.25">
      <c r="A7" s="184">
        <v>70611</v>
      </c>
      <c r="B7" s="177" t="s">
        <v>120</v>
      </c>
      <c r="C7" s="4"/>
      <c r="D7" s="12">
        <v>145383.75</v>
      </c>
      <c r="E7" s="7">
        <v>150384.41</v>
      </c>
      <c r="F7" s="7">
        <v>158333.1</v>
      </c>
      <c r="G7" s="7">
        <v>156426.85</v>
      </c>
      <c r="H7" s="7">
        <v>172390.32</v>
      </c>
      <c r="I7" s="7">
        <v>194754.69</v>
      </c>
      <c r="J7" s="7">
        <v>164709.22</v>
      </c>
      <c r="K7" s="7">
        <v>190637.56</v>
      </c>
      <c r="L7" s="7">
        <v>101032.48</v>
      </c>
      <c r="M7" s="7">
        <v>124597.02</v>
      </c>
      <c r="N7" s="13">
        <v>132149.19</v>
      </c>
      <c r="P7" s="193"/>
      <c r="Q7" s="7">
        <f t="shared" ref="Q7:Q11" si="12">E7-D7</f>
        <v>5000.6600000000035</v>
      </c>
      <c r="R7" s="7">
        <f t="shared" si="3"/>
        <v>7948.6900000000023</v>
      </c>
      <c r="S7" s="7">
        <f t="shared" si="4"/>
        <v>-1906.25</v>
      </c>
      <c r="T7" s="7">
        <f t="shared" si="5"/>
        <v>15963.470000000001</v>
      </c>
      <c r="U7" s="7">
        <f t="shared" si="6"/>
        <v>22364.369999999995</v>
      </c>
      <c r="V7" s="7">
        <f t="shared" si="7"/>
        <v>-30045.47</v>
      </c>
      <c r="W7" s="7">
        <f t="shared" si="8"/>
        <v>25928.339999999997</v>
      </c>
      <c r="X7" s="7">
        <f t="shared" si="9"/>
        <v>-89605.08</v>
      </c>
      <c r="Y7" s="7">
        <f t="shared" si="10"/>
        <v>23564.540000000008</v>
      </c>
      <c r="Z7" s="7">
        <f t="shared" si="11"/>
        <v>7552.1699999999983</v>
      </c>
      <c r="AA7" s="7">
        <f t="shared" ref="AA7:AA11" si="13">N7-D7</f>
        <v>-13234.559999999998</v>
      </c>
      <c r="AC7" s="183"/>
      <c r="AF7" s="5"/>
      <c r="AG7" s="160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s="2" customFormat="1" ht="13.8" x14ac:dyDescent="0.25">
      <c r="A8" s="184">
        <v>706121</v>
      </c>
      <c r="B8" s="177" t="s">
        <v>121</v>
      </c>
      <c r="C8" s="4"/>
      <c r="D8" s="12">
        <v>25887.64</v>
      </c>
      <c r="E8" s="7">
        <v>29936.27</v>
      </c>
      <c r="F8" s="7">
        <v>30757.54</v>
      </c>
      <c r="G8" s="7">
        <v>31342.49</v>
      </c>
      <c r="H8" s="7">
        <v>34168.32</v>
      </c>
      <c r="I8" s="7">
        <v>32562.32</v>
      </c>
      <c r="J8" s="7">
        <v>33846.6</v>
      </c>
      <c r="K8" s="7">
        <v>34105.79</v>
      </c>
      <c r="L8" s="7">
        <v>18613.45</v>
      </c>
      <c r="M8" s="7">
        <v>25270.25</v>
      </c>
      <c r="N8" s="13">
        <v>26514.880000000001</v>
      </c>
      <c r="P8" s="193"/>
      <c r="Q8" s="7">
        <f t="shared" si="12"/>
        <v>4048.630000000001</v>
      </c>
      <c r="R8" s="7">
        <f t="shared" si="3"/>
        <v>821.27000000000044</v>
      </c>
      <c r="S8" s="7">
        <f t="shared" si="4"/>
        <v>584.95000000000073</v>
      </c>
      <c r="T8" s="7">
        <f t="shared" si="5"/>
        <v>2825.8299999999981</v>
      </c>
      <c r="U8" s="7">
        <f t="shared" si="6"/>
        <v>-1606</v>
      </c>
      <c r="V8" s="7">
        <f t="shared" si="7"/>
        <v>1284.2799999999988</v>
      </c>
      <c r="W8" s="7">
        <f t="shared" si="8"/>
        <v>259.19000000000233</v>
      </c>
      <c r="X8" s="7">
        <f t="shared" si="9"/>
        <v>-15492.34</v>
      </c>
      <c r="Y8" s="7">
        <f t="shared" si="10"/>
        <v>6656.7999999999993</v>
      </c>
      <c r="Z8" s="7">
        <f t="shared" si="11"/>
        <v>1244.630000000001</v>
      </c>
      <c r="AA8" s="7">
        <f t="shared" si="13"/>
        <v>627.2400000000016</v>
      </c>
      <c r="AC8" s="183"/>
      <c r="AF8" s="5"/>
      <c r="AG8" s="160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s="2" customFormat="1" ht="13.8" x14ac:dyDescent="0.25">
      <c r="A9" s="184">
        <v>7062</v>
      </c>
      <c r="B9" s="177" t="s">
        <v>122</v>
      </c>
      <c r="C9" s="4"/>
      <c r="D9" s="12">
        <v>0</v>
      </c>
      <c r="E9" s="7">
        <v>0</v>
      </c>
      <c r="F9" s="7">
        <v>0</v>
      </c>
      <c r="G9" s="7">
        <v>2912.25</v>
      </c>
      <c r="H9" s="7">
        <v>4292.2</v>
      </c>
      <c r="I9" s="7">
        <v>723.8</v>
      </c>
      <c r="J9" s="7">
        <v>0</v>
      </c>
      <c r="K9" s="7">
        <v>0</v>
      </c>
      <c r="L9" s="7">
        <v>1801.8</v>
      </c>
      <c r="M9" s="7">
        <v>761.2</v>
      </c>
      <c r="N9" s="13">
        <v>1332.1</v>
      </c>
      <c r="P9" s="193"/>
      <c r="Q9" s="7">
        <f t="shared" si="12"/>
        <v>0</v>
      </c>
      <c r="R9" s="7">
        <f t="shared" si="3"/>
        <v>0</v>
      </c>
      <c r="S9" s="7">
        <f t="shared" si="4"/>
        <v>2912.25</v>
      </c>
      <c r="T9" s="7">
        <f t="shared" si="5"/>
        <v>1379.9499999999998</v>
      </c>
      <c r="U9" s="7">
        <f t="shared" si="6"/>
        <v>-3568.3999999999996</v>
      </c>
      <c r="V9" s="7">
        <f t="shared" si="7"/>
        <v>-723.8</v>
      </c>
      <c r="W9" s="7">
        <f t="shared" si="8"/>
        <v>0</v>
      </c>
      <c r="X9" s="7">
        <f t="shared" si="9"/>
        <v>1801.8</v>
      </c>
      <c r="Y9" s="7">
        <f t="shared" si="10"/>
        <v>-1040.5999999999999</v>
      </c>
      <c r="Z9" s="7">
        <f t="shared" si="11"/>
        <v>570.89999999999986</v>
      </c>
      <c r="AA9" s="7">
        <f t="shared" si="13"/>
        <v>1332.1</v>
      </c>
      <c r="AC9" s="183"/>
      <c r="AF9" s="5"/>
      <c r="AG9" s="160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s="2" customFormat="1" ht="13.8" x14ac:dyDescent="0.25">
      <c r="A10" s="184">
        <v>7068</v>
      </c>
      <c r="B10" s="177" t="s">
        <v>123</v>
      </c>
      <c r="C10" s="4"/>
      <c r="D10" s="12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389.4</v>
      </c>
      <c r="N10" s="13">
        <v>175.05</v>
      </c>
      <c r="P10" s="193"/>
      <c r="Q10" s="7">
        <f t="shared" si="12"/>
        <v>0</v>
      </c>
      <c r="R10" s="7">
        <f t="shared" si="3"/>
        <v>0</v>
      </c>
      <c r="S10" s="7">
        <f t="shared" si="4"/>
        <v>0</v>
      </c>
      <c r="T10" s="7">
        <f t="shared" si="5"/>
        <v>0</v>
      </c>
      <c r="U10" s="7">
        <f t="shared" si="6"/>
        <v>0</v>
      </c>
      <c r="V10" s="7">
        <f t="shared" si="7"/>
        <v>0</v>
      </c>
      <c r="W10" s="7">
        <f t="shared" si="8"/>
        <v>0</v>
      </c>
      <c r="X10" s="7">
        <f t="shared" si="9"/>
        <v>0</v>
      </c>
      <c r="Y10" s="7">
        <f t="shared" si="10"/>
        <v>389.4</v>
      </c>
      <c r="Z10" s="7">
        <f t="shared" si="11"/>
        <v>-214.34999999999997</v>
      </c>
      <c r="AA10" s="7">
        <f t="shared" si="13"/>
        <v>175.05</v>
      </c>
      <c r="AC10" s="183"/>
      <c r="AF10" s="5"/>
      <c r="AG10" s="160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s="2" customFormat="1" thickBot="1" x14ac:dyDescent="0.3">
      <c r="A11" s="71">
        <v>708</v>
      </c>
      <c r="B11" s="70" t="s">
        <v>124</v>
      </c>
      <c r="C11" s="4"/>
      <c r="D11" s="14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121.56</v>
      </c>
      <c r="M11" s="127">
        <v>13</v>
      </c>
      <c r="N11" s="16">
        <v>0</v>
      </c>
      <c r="P11" s="21"/>
      <c r="Q11" s="15">
        <f t="shared" si="12"/>
        <v>0</v>
      </c>
      <c r="R11" s="15">
        <f t="shared" si="3"/>
        <v>0</v>
      </c>
      <c r="S11" s="15">
        <f t="shared" si="4"/>
        <v>0</v>
      </c>
      <c r="T11" s="15">
        <f t="shared" si="5"/>
        <v>0</v>
      </c>
      <c r="U11" s="15">
        <f t="shared" si="6"/>
        <v>0</v>
      </c>
      <c r="V11" s="15">
        <f t="shared" si="7"/>
        <v>0</v>
      </c>
      <c r="W11" s="15">
        <f t="shared" si="8"/>
        <v>0</v>
      </c>
      <c r="X11" s="15">
        <f t="shared" si="9"/>
        <v>121.56</v>
      </c>
      <c r="Y11" s="15">
        <f t="shared" si="10"/>
        <v>-108.56</v>
      </c>
      <c r="Z11" s="15">
        <f t="shared" si="11"/>
        <v>-13</v>
      </c>
      <c r="AA11" s="16">
        <f t="shared" si="13"/>
        <v>0</v>
      </c>
      <c r="AC11" s="24"/>
      <c r="AF11" s="5"/>
      <c r="AG11" s="160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s="2" customFormat="1" ht="27.75" customHeight="1" x14ac:dyDescent="0.25">
      <c r="A12" s="64"/>
      <c r="B12" s="8" t="s">
        <v>36</v>
      </c>
      <c r="C12" s="8"/>
      <c r="D12" s="3" t="s">
        <v>125</v>
      </c>
      <c r="P12" s="3"/>
      <c r="Y12" s="144"/>
      <c r="Z12" s="144"/>
      <c r="AF12" s="5"/>
      <c r="AG12" s="160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s="2" customFormat="1" ht="25.5" customHeight="1" thickBot="1" x14ac:dyDescent="0.3">
      <c r="A13" s="64"/>
      <c r="B13" s="8"/>
      <c r="D13" s="43">
        <f>SUM(D14:D15)</f>
        <v>302.22000000000003</v>
      </c>
      <c r="E13" s="43">
        <f t="shared" ref="E13:N13" si="14">SUM(E14:E15)</f>
        <v>109.45</v>
      </c>
      <c r="F13" s="43">
        <f t="shared" ref="F13:G13" si="15">SUM(F14:F15)</f>
        <v>77.09</v>
      </c>
      <c r="G13" s="43">
        <f t="shared" si="15"/>
        <v>40.81</v>
      </c>
      <c r="H13" s="43">
        <f t="shared" si="14"/>
        <v>0</v>
      </c>
      <c r="I13" s="43">
        <f t="shared" si="14"/>
        <v>0</v>
      </c>
      <c r="J13" s="43">
        <f t="shared" si="14"/>
        <v>8848</v>
      </c>
      <c r="K13" s="43">
        <f t="shared" si="14"/>
        <v>0</v>
      </c>
      <c r="L13" s="46">
        <f t="shared" si="14"/>
        <v>13794.88</v>
      </c>
      <c r="M13" s="46">
        <f t="shared" si="14"/>
        <v>0</v>
      </c>
      <c r="N13" s="43">
        <f t="shared" si="14"/>
        <v>5588</v>
      </c>
      <c r="P13" s="6"/>
      <c r="Q13" s="43">
        <f t="shared" ref="Q13:Q15" si="16">E13-D13</f>
        <v>-192.77000000000004</v>
      </c>
      <c r="R13" s="43">
        <f t="shared" ref="R13:R15" si="17">F13-E13</f>
        <v>-32.36</v>
      </c>
      <c r="S13" s="43">
        <f t="shared" ref="S13:S15" si="18">G13-F13</f>
        <v>-36.28</v>
      </c>
      <c r="T13" s="43">
        <f t="shared" ref="T13:T15" si="19">H13-G13</f>
        <v>-40.81</v>
      </c>
      <c r="U13" s="43">
        <f t="shared" ref="U13:U15" si="20">I13-H13</f>
        <v>0</v>
      </c>
      <c r="V13" s="43">
        <f t="shared" ref="V13:V15" si="21">J13-I13</f>
        <v>8848</v>
      </c>
      <c r="W13" s="43">
        <f t="shared" ref="W13:W15" si="22">K13-J13</f>
        <v>-8848</v>
      </c>
      <c r="X13" s="43">
        <f t="shared" ref="X13:X15" si="23">L13-K13</f>
        <v>13794.88</v>
      </c>
      <c r="Y13" s="43">
        <f t="shared" ref="Y13:Y15" si="24">M13-L13</f>
        <v>-13794.88</v>
      </c>
      <c r="Z13" s="43">
        <f t="shared" ref="Z13:Z15" si="25">N13-M13</f>
        <v>5588</v>
      </c>
      <c r="AA13" s="43">
        <f t="shared" ref="AA13:AA15" si="26">N13-D13</f>
        <v>5285.78</v>
      </c>
      <c r="AC13" s="4"/>
      <c r="AF13" s="5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s="2" customFormat="1" ht="32.4" customHeight="1" x14ac:dyDescent="0.25">
      <c r="A14" s="68">
        <v>74</v>
      </c>
      <c r="B14" s="69" t="s">
        <v>128</v>
      </c>
      <c r="C14" s="4"/>
      <c r="D14" s="25">
        <v>0</v>
      </c>
      <c r="E14" s="26">
        <v>0</v>
      </c>
      <c r="F14" s="26">
        <v>77.09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194.88</v>
      </c>
      <c r="M14" s="125">
        <v>0</v>
      </c>
      <c r="N14" s="27">
        <v>0</v>
      </c>
      <c r="P14" s="28"/>
      <c r="Q14" s="26">
        <f t="shared" si="16"/>
        <v>0</v>
      </c>
      <c r="R14" s="26">
        <f t="shared" si="17"/>
        <v>77.09</v>
      </c>
      <c r="S14" s="26">
        <f t="shared" si="18"/>
        <v>-77.09</v>
      </c>
      <c r="T14" s="26">
        <f t="shared" si="19"/>
        <v>0</v>
      </c>
      <c r="U14" s="26">
        <f t="shared" si="20"/>
        <v>0</v>
      </c>
      <c r="V14" s="26">
        <f t="shared" si="21"/>
        <v>0</v>
      </c>
      <c r="W14" s="26">
        <f t="shared" si="22"/>
        <v>0</v>
      </c>
      <c r="X14" s="26">
        <f t="shared" si="23"/>
        <v>194.88</v>
      </c>
      <c r="Y14" s="26">
        <f t="shared" si="24"/>
        <v>-194.88</v>
      </c>
      <c r="Z14" s="26">
        <f t="shared" si="25"/>
        <v>0</v>
      </c>
      <c r="AA14" s="27">
        <f t="shared" si="26"/>
        <v>0</v>
      </c>
      <c r="AC14" s="29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s="2" customFormat="1" ht="22.8" customHeight="1" thickBot="1" x14ac:dyDescent="0.3">
      <c r="A15" s="71">
        <v>748</v>
      </c>
      <c r="B15" s="70" t="s">
        <v>129</v>
      </c>
      <c r="C15" s="4"/>
      <c r="D15" s="14">
        <v>302.22000000000003</v>
      </c>
      <c r="E15" s="15">
        <v>109.45</v>
      </c>
      <c r="F15" s="15">
        <v>0</v>
      </c>
      <c r="G15" s="15">
        <v>40.81</v>
      </c>
      <c r="H15" s="15">
        <v>0</v>
      </c>
      <c r="I15" s="15">
        <v>0</v>
      </c>
      <c r="J15" s="15">
        <v>8848</v>
      </c>
      <c r="K15" s="15">
        <v>0</v>
      </c>
      <c r="L15" s="15">
        <v>13600</v>
      </c>
      <c r="M15" s="127">
        <v>0</v>
      </c>
      <c r="N15" s="16">
        <v>5588</v>
      </c>
      <c r="P15" s="21"/>
      <c r="Q15" s="15">
        <f t="shared" si="16"/>
        <v>-192.77000000000004</v>
      </c>
      <c r="R15" s="15">
        <f t="shared" si="17"/>
        <v>-109.45</v>
      </c>
      <c r="S15" s="15">
        <f t="shared" si="18"/>
        <v>40.81</v>
      </c>
      <c r="T15" s="15">
        <f t="shared" si="19"/>
        <v>-40.81</v>
      </c>
      <c r="U15" s="15">
        <f t="shared" si="20"/>
        <v>0</v>
      </c>
      <c r="V15" s="15">
        <f t="shared" si="21"/>
        <v>8848</v>
      </c>
      <c r="W15" s="15">
        <f t="shared" si="22"/>
        <v>-8848</v>
      </c>
      <c r="X15" s="15">
        <f t="shared" si="23"/>
        <v>13600</v>
      </c>
      <c r="Y15" s="15">
        <f t="shared" si="24"/>
        <v>-13600</v>
      </c>
      <c r="Z15" s="15">
        <f t="shared" si="25"/>
        <v>5588</v>
      </c>
      <c r="AA15" s="16">
        <f t="shared" si="26"/>
        <v>5285.78</v>
      </c>
      <c r="AC15" s="24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s="2" customFormat="1" ht="18.75" customHeight="1" x14ac:dyDescent="0.25">
      <c r="A16" s="64"/>
      <c r="B16" s="8" t="s">
        <v>37</v>
      </c>
      <c r="D16" s="3" t="s">
        <v>38</v>
      </c>
      <c r="L16" s="5"/>
      <c r="M16" s="5"/>
      <c r="N16" s="5"/>
      <c r="P16" s="6"/>
      <c r="Q16" s="5"/>
      <c r="R16" s="5"/>
      <c r="S16" s="5"/>
      <c r="T16" s="5"/>
      <c r="U16" s="5"/>
      <c r="V16" s="5"/>
      <c r="W16" s="5"/>
      <c r="X16" s="5"/>
      <c r="Y16" s="5"/>
      <c r="Z16" s="150"/>
      <c r="AA16" s="5"/>
      <c r="AC16" s="4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s="2" customFormat="1" ht="22.8" customHeight="1" thickBot="1" x14ac:dyDescent="0.3">
      <c r="A17" s="64"/>
      <c r="B17" s="8"/>
      <c r="C17" s="8"/>
      <c r="D17" s="43">
        <f t="shared" ref="D17:N17" si="27">SUM(D18:D20)</f>
        <v>485.99</v>
      </c>
      <c r="E17" s="43">
        <f t="shared" si="27"/>
        <v>0</v>
      </c>
      <c r="F17" s="43">
        <f t="shared" si="27"/>
        <v>255.5</v>
      </c>
      <c r="G17" s="43">
        <f t="shared" si="27"/>
        <v>45.96</v>
      </c>
      <c r="H17" s="43">
        <f t="shared" si="27"/>
        <v>2661.94</v>
      </c>
      <c r="I17" s="43">
        <f t="shared" si="27"/>
        <v>459.63</v>
      </c>
      <c r="J17" s="43">
        <f t="shared" si="27"/>
        <v>29.57</v>
      </c>
      <c r="K17" s="43">
        <f t="shared" si="27"/>
        <v>4573.1000000000004</v>
      </c>
      <c r="L17" s="43">
        <f t="shared" si="27"/>
        <v>964.69</v>
      </c>
      <c r="M17" s="43">
        <f t="shared" si="27"/>
        <v>2432.29</v>
      </c>
      <c r="N17" s="43">
        <f t="shared" si="27"/>
        <v>263</v>
      </c>
      <c r="P17" s="6"/>
      <c r="Q17" s="43">
        <f t="shared" ref="Q17:Q20" si="28">E17-D17</f>
        <v>-485.99</v>
      </c>
      <c r="R17" s="43">
        <f t="shared" ref="R17:R20" si="29">F17-E17</f>
        <v>255.5</v>
      </c>
      <c r="S17" s="43">
        <f t="shared" ref="S17:S20" si="30">G17-F17</f>
        <v>-209.54</v>
      </c>
      <c r="T17" s="43">
        <f t="shared" ref="T17:T20" si="31">H17-G17</f>
        <v>2615.98</v>
      </c>
      <c r="U17" s="43">
        <f t="shared" ref="U17:U20" si="32">I17-H17</f>
        <v>-2202.31</v>
      </c>
      <c r="V17" s="43">
        <f t="shared" ref="V17:V20" si="33">J17-I17</f>
        <v>-430.06</v>
      </c>
      <c r="W17" s="43">
        <f t="shared" ref="W17:W20" si="34">K17-J17</f>
        <v>4543.5300000000007</v>
      </c>
      <c r="X17" s="43">
        <f t="shared" ref="X17:X20" si="35">L17-K17</f>
        <v>-3608.4100000000003</v>
      </c>
      <c r="Y17" s="43">
        <f t="shared" ref="Y17:Y20" si="36">M17-L17</f>
        <v>1467.6</v>
      </c>
      <c r="Z17" s="43">
        <f t="shared" ref="Z17:Z20" si="37">N17-M17</f>
        <v>-2169.29</v>
      </c>
      <c r="AA17" s="43">
        <f t="shared" ref="AA17:AA20" si="38">N17-D17</f>
        <v>-222.99</v>
      </c>
      <c r="AC17" s="4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s="2" customFormat="1" ht="13.8" x14ac:dyDescent="0.25">
      <c r="A18" s="68">
        <v>771</v>
      </c>
      <c r="B18" s="69" t="s">
        <v>130</v>
      </c>
      <c r="C18" s="4"/>
      <c r="D18" s="25">
        <v>0</v>
      </c>
      <c r="E18" s="26">
        <v>0</v>
      </c>
      <c r="F18" s="26">
        <v>0</v>
      </c>
      <c r="G18" s="26">
        <v>29.42</v>
      </c>
      <c r="H18" s="26">
        <v>705.09</v>
      </c>
      <c r="I18" s="26">
        <v>359.63</v>
      </c>
      <c r="J18" s="26">
        <v>29.57</v>
      </c>
      <c r="K18" s="26">
        <v>4573.1000000000004</v>
      </c>
      <c r="L18" s="26">
        <v>964.69</v>
      </c>
      <c r="M18" s="125">
        <v>2432.29</v>
      </c>
      <c r="N18" s="27">
        <v>263</v>
      </c>
      <c r="P18" s="28"/>
      <c r="Q18" s="26">
        <f t="shared" si="28"/>
        <v>0</v>
      </c>
      <c r="R18" s="26">
        <f t="shared" si="29"/>
        <v>0</v>
      </c>
      <c r="S18" s="26">
        <f t="shared" si="30"/>
        <v>29.42</v>
      </c>
      <c r="T18" s="26">
        <f t="shared" si="31"/>
        <v>675.67000000000007</v>
      </c>
      <c r="U18" s="26">
        <f t="shared" si="32"/>
        <v>-345.46000000000004</v>
      </c>
      <c r="V18" s="26">
        <f t="shared" si="33"/>
        <v>-330.06</v>
      </c>
      <c r="W18" s="26">
        <f t="shared" si="34"/>
        <v>4543.5300000000007</v>
      </c>
      <c r="X18" s="26">
        <f t="shared" si="35"/>
        <v>-3608.4100000000003</v>
      </c>
      <c r="Y18" s="26">
        <f t="shared" si="36"/>
        <v>1467.6</v>
      </c>
      <c r="Z18" s="26">
        <f t="shared" si="37"/>
        <v>-2169.29</v>
      </c>
      <c r="AA18" s="27">
        <f t="shared" si="38"/>
        <v>263</v>
      </c>
      <c r="AC18" s="29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s="2" customFormat="1" ht="13.8" x14ac:dyDescent="0.25">
      <c r="A19" s="182">
        <v>773</v>
      </c>
      <c r="B19" s="155" t="s">
        <v>131</v>
      </c>
      <c r="C19" s="4"/>
      <c r="D19" s="156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2">
        <v>0</v>
      </c>
      <c r="N19" s="157">
        <v>0</v>
      </c>
      <c r="P19" s="158"/>
      <c r="Q19" s="131">
        <f t="shared" si="28"/>
        <v>0</v>
      </c>
      <c r="R19" s="131">
        <f t="shared" si="29"/>
        <v>0</v>
      </c>
      <c r="S19" s="131">
        <f t="shared" si="30"/>
        <v>0</v>
      </c>
      <c r="T19" s="131">
        <f t="shared" si="31"/>
        <v>0</v>
      </c>
      <c r="U19" s="131">
        <f t="shared" si="32"/>
        <v>0</v>
      </c>
      <c r="V19" s="131">
        <f t="shared" si="33"/>
        <v>0</v>
      </c>
      <c r="W19" s="131">
        <f t="shared" si="34"/>
        <v>0</v>
      </c>
      <c r="X19" s="131">
        <f t="shared" si="35"/>
        <v>0</v>
      </c>
      <c r="Y19" s="131">
        <f t="shared" si="36"/>
        <v>0</v>
      </c>
      <c r="Z19" s="131">
        <f t="shared" si="37"/>
        <v>0</v>
      </c>
      <c r="AA19" s="157">
        <f t="shared" si="38"/>
        <v>0</v>
      </c>
      <c r="AC19" s="183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s="2" customFormat="1" thickBot="1" x14ac:dyDescent="0.3">
      <c r="A20" s="71">
        <v>778</v>
      </c>
      <c r="B20" s="70" t="s">
        <v>133</v>
      </c>
      <c r="C20" s="4"/>
      <c r="D20" s="14">
        <v>485.99</v>
      </c>
      <c r="E20" s="15">
        <v>0</v>
      </c>
      <c r="F20" s="15">
        <v>255.5</v>
      </c>
      <c r="G20" s="15">
        <v>16.54</v>
      </c>
      <c r="H20" s="15">
        <v>1956.85</v>
      </c>
      <c r="I20" s="15">
        <v>100</v>
      </c>
      <c r="J20" s="15">
        <v>0</v>
      </c>
      <c r="K20" s="15">
        <v>0</v>
      </c>
      <c r="L20" s="15">
        <v>0</v>
      </c>
      <c r="M20" s="127">
        <v>0</v>
      </c>
      <c r="N20" s="16">
        <v>0</v>
      </c>
      <c r="P20" s="21"/>
      <c r="Q20" s="15">
        <f t="shared" si="28"/>
        <v>-485.99</v>
      </c>
      <c r="R20" s="15">
        <f t="shared" si="29"/>
        <v>255.5</v>
      </c>
      <c r="S20" s="15">
        <f t="shared" si="30"/>
        <v>-238.96</v>
      </c>
      <c r="T20" s="15">
        <f t="shared" si="31"/>
        <v>1940.31</v>
      </c>
      <c r="U20" s="15">
        <f t="shared" si="32"/>
        <v>-1856.85</v>
      </c>
      <c r="V20" s="15">
        <f t="shared" si="33"/>
        <v>-100</v>
      </c>
      <c r="W20" s="15">
        <f t="shared" si="34"/>
        <v>0</v>
      </c>
      <c r="X20" s="15">
        <f t="shared" si="35"/>
        <v>0</v>
      </c>
      <c r="Y20" s="15">
        <f t="shared" si="36"/>
        <v>0</v>
      </c>
      <c r="Z20" s="15">
        <f t="shared" si="37"/>
        <v>0</v>
      </c>
      <c r="AA20" s="16">
        <f t="shared" si="38"/>
        <v>-485.99</v>
      </c>
      <c r="AC20" s="24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s="2" customFormat="1" ht="27.6" customHeight="1" x14ac:dyDescent="0.25">
      <c r="A21" s="64"/>
      <c r="B21" s="47" t="s">
        <v>134</v>
      </c>
      <c r="D21" s="185" t="s">
        <v>135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s="2" customFormat="1" ht="19.8" customHeight="1" thickBot="1" x14ac:dyDescent="0.3">
      <c r="A22" s="64"/>
      <c r="B22" s="8"/>
      <c r="C22" s="8"/>
      <c r="D22" s="43">
        <f>D23</f>
        <v>94892.14</v>
      </c>
      <c r="E22" s="43">
        <f>E23</f>
        <v>0</v>
      </c>
      <c r="F22" s="43">
        <f t="shared" ref="F22:N22" si="39">F23</f>
        <v>0</v>
      </c>
      <c r="G22" s="43">
        <f t="shared" si="39"/>
        <v>0</v>
      </c>
      <c r="H22" s="43">
        <f t="shared" si="39"/>
        <v>0</v>
      </c>
      <c r="I22" s="43">
        <f t="shared" si="39"/>
        <v>0</v>
      </c>
      <c r="J22" s="43">
        <f t="shared" si="39"/>
        <v>0</v>
      </c>
      <c r="K22" s="43">
        <f t="shared" si="39"/>
        <v>0</v>
      </c>
      <c r="L22" s="43">
        <f t="shared" si="39"/>
        <v>0</v>
      </c>
      <c r="M22" s="43">
        <f t="shared" si="39"/>
        <v>0</v>
      </c>
      <c r="N22" s="43">
        <f t="shared" si="39"/>
        <v>0</v>
      </c>
      <c r="P22" s="6"/>
      <c r="Q22" s="43">
        <f t="shared" ref="Q22:Q23" si="40">E22-D22</f>
        <v>-94892.14</v>
      </c>
      <c r="R22" s="43">
        <f t="shared" ref="R22:R23" si="41">F22-E22</f>
        <v>0</v>
      </c>
      <c r="S22" s="43">
        <f t="shared" ref="S22:S23" si="42">G22-F22</f>
        <v>0</v>
      </c>
      <c r="T22" s="43">
        <f t="shared" ref="T22:T23" si="43">H22-G22</f>
        <v>0</v>
      </c>
      <c r="U22" s="43">
        <f t="shared" ref="U22:U23" si="44">I22-H22</f>
        <v>0</v>
      </c>
      <c r="V22" s="43">
        <f t="shared" ref="V22:V23" si="45">J22-I22</f>
        <v>0</v>
      </c>
      <c r="W22" s="43">
        <f t="shared" ref="W22:W23" si="46">K22-J22</f>
        <v>0</v>
      </c>
      <c r="X22" s="43">
        <f t="shared" ref="X22:X23" si="47">L22-K22</f>
        <v>0</v>
      </c>
      <c r="Y22" s="43">
        <f t="shared" ref="Y22:Y23" si="48">M22-L22</f>
        <v>0</v>
      </c>
      <c r="Z22" s="43">
        <f t="shared" ref="Z22:Z23" si="49">N22-M22</f>
        <v>0</v>
      </c>
      <c r="AA22" s="43">
        <f t="shared" ref="AA22:AA23" si="50">N22-D22</f>
        <v>-94892.14</v>
      </c>
      <c r="AC22" s="4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s="2" customFormat="1" ht="19.8" customHeight="1" thickBot="1" x14ac:dyDescent="0.3">
      <c r="A23" s="72">
        <v>7815</v>
      </c>
      <c r="B23" s="62" t="s">
        <v>136</v>
      </c>
      <c r="C23" s="4"/>
      <c r="D23" s="33">
        <v>94892.14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129">
        <v>0</v>
      </c>
      <c r="N23" s="35">
        <v>0</v>
      </c>
      <c r="P23" s="36"/>
      <c r="Q23" s="34">
        <f t="shared" si="40"/>
        <v>-94892.14</v>
      </c>
      <c r="R23" s="34">
        <f t="shared" si="41"/>
        <v>0</v>
      </c>
      <c r="S23" s="34">
        <f t="shared" si="42"/>
        <v>0</v>
      </c>
      <c r="T23" s="34">
        <f t="shared" si="43"/>
        <v>0</v>
      </c>
      <c r="U23" s="34">
        <f t="shared" si="44"/>
        <v>0</v>
      </c>
      <c r="V23" s="34">
        <f t="shared" si="45"/>
        <v>0</v>
      </c>
      <c r="W23" s="34">
        <f t="shared" si="46"/>
        <v>0</v>
      </c>
      <c r="X23" s="34">
        <f t="shared" si="47"/>
        <v>0</v>
      </c>
      <c r="Y23" s="34">
        <f t="shared" si="48"/>
        <v>0</v>
      </c>
      <c r="Z23" s="34">
        <f t="shared" si="49"/>
        <v>0</v>
      </c>
      <c r="AA23" s="35">
        <f t="shared" si="50"/>
        <v>-94892.14</v>
      </c>
      <c r="AC23" s="37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s="2" customFormat="1" thickBot="1" x14ac:dyDescent="0.3">
      <c r="A24" s="6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s="2" customFormat="1" ht="31.8" customHeight="1" thickBot="1" x14ac:dyDescent="0.3">
      <c r="A25" s="194" t="s">
        <v>74</v>
      </c>
      <c r="B25" s="195"/>
      <c r="C25" s="4"/>
      <c r="D25" s="38">
        <f>D5+D13+D17+D22</f>
        <v>276768.07999999996</v>
      </c>
      <c r="E25" s="39">
        <f t="shared" ref="E25:N25" si="51">E5+E13+E17+E22</f>
        <v>186818.66</v>
      </c>
      <c r="F25" s="39">
        <f t="shared" si="51"/>
        <v>197065.43000000002</v>
      </c>
      <c r="G25" s="39">
        <f t="shared" si="51"/>
        <v>195863.15999999997</v>
      </c>
      <c r="H25" s="39">
        <f t="shared" si="51"/>
        <v>218400.18000000002</v>
      </c>
      <c r="I25" s="39">
        <f t="shared" si="51"/>
        <v>231047.84</v>
      </c>
      <c r="J25" s="39">
        <f t="shared" si="51"/>
        <v>212528.19</v>
      </c>
      <c r="K25" s="39">
        <f t="shared" si="51"/>
        <v>235550.61000000002</v>
      </c>
      <c r="L25" s="39">
        <f t="shared" si="51"/>
        <v>141423.66</v>
      </c>
      <c r="M25" s="39">
        <f t="shared" si="51"/>
        <v>158557.96000000002</v>
      </c>
      <c r="N25" s="40">
        <f t="shared" si="51"/>
        <v>166022.22</v>
      </c>
      <c r="O25" s="3"/>
      <c r="P25" s="41"/>
      <c r="Q25" s="39">
        <f>E25-D25</f>
        <v>-89949.419999999955</v>
      </c>
      <c r="R25" s="39">
        <f t="shared" ref="R25" si="52">F25-E25</f>
        <v>10246.770000000019</v>
      </c>
      <c r="S25" s="39">
        <f t="shared" ref="S25" si="53">G25-F25</f>
        <v>-1202.2700000000477</v>
      </c>
      <c r="T25" s="39">
        <f t="shared" ref="T25" si="54">H25-G25</f>
        <v>22537.020000000048</v>
      </c>
      <c r="U25" s="39">
        <f t="shared" ref="U25" si="55">I25-H25</f>
        <v>12647.659999999974</v>
      </c>
      <c r="V25" s="39">
        <f t="shared" ref="V25" si="56">J25-I25</f>
        <v>-18519.649999999994</v>
      </c>
      <c r="W25" s="39">
        <f t="shared" ref="W25" si="57">K25-J25</f>
        <v>23022.420000000013</v>
      </c>
      <c r="X25" s="39">
        <f t="shared" ref="X25" si="58">L25-K25</f>
        <v>-94126.950000000012</v>
      </c>
      <c r="Y25" s="39">
        <f t="shared" ref="Y25" si="59">M25-L25</f>
        <v>17134.300000000017</v>
      </c>
      <c r="Z25" s="39">
        <f t="shared" ref="Z25" si="60">N25-M25</f>
        <v>7464.2599999999802</v>
      </c>
      <c r="AA25" s="40">
        <f>N25-D25</f>
        <v>-110745.85999999996</v>
      </c>
      <c r="AB25" s="3"/>
      <c r="AC25" s="4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s="2" customFormat="1" thickBot="1" x14ac:dyDescent="0.3">
      <c r="A26" s="6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141"/>
      <c r="AA26" s="6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s="2" customFormat="1" ht="36.75" customHeight="1" thickBot="1" x14ac:dyDescent="0.3">
      <c r="A27" s="196" t="s">
        <v>20</v>
      </c>
      <c r="B27" s="197"/>
      <c r="C27" s="4"/>
      <c r="D27" s="33">
        <v>303684.55</v>
      </c>
      <c r="E27" s="34">
        <v>314391.57</v>
      </c>
      <c r="F27" s="34">
        <v>360214.09</v>
      </c>
      <c r="G27" s="34">
        <v>332053.89</v>
      </c>
      <c r="H27" s="34">
        <v>383254.34</v>
      </c>
      <c r="I27" s="34">
        <v>726710.56</v>
      </c>
      <c r="J27" s="34">
        <v>348313.57</v>
      </c>
      <c r="K27" s="34">
        <v>234206.25</v>
      </c>
      <c r="L27" s="34">
        <v>156865.69</v>
      </c>
      <c r="M27" s="129">
        <v>0</v>
      </c>
      <c r="N27" s="35">
        <v>0</v>
      </c>
      <c r="P27" s="36"/>
      <c r="Q27" s="34">
        <f>E27-D27</f>
        <v>10707.020000000019</v>
      </c>
      <c r="R27" s="34">
        <f t="shared" ref="R27" si="61">F27-E27</f>
        <v>45822.520000000019</v>
      </c>
      <c r="S27" s="34">
        <f t="shared" ref="S27" si="62">G27-F27</f>
        <v>-28160.200000000012</v>
      </c>
      <c r="T27" s="34">
        <f t="shared" ref="T27" si="63">H27-G27</f>
        <v>51200.450000000012</v>
      </c>
      <c r="U27" s="34">
        <f t="shared" ref="U27" si="64">I27-H27</f>
        <v>343456.22000000003</v>
      </c>
      <c r="V27" s="34">
        <f t="shared" ref="V27" si="65">J27-I27</f>
        <v>-378396.99000000005</v>
      </c>
      <c r="W27" s="34">
        <f t="shared" ref="W27" si="66">K27-J27</f>
        <v>-114107.32</v>
      </c>
      <c r="X27" s="34">
        <f t="shared" ref="X27" si="67">L27-K27</f>
        <v>-77340.56</v>
      </c>
      <c r="Y27" s="34">
        <f t="shared" ref="Y27" si="68">M27-L27</f>
        <v>-156865.69</v>
      </c>
      <c r="Z27" s="34">
        <f t="shared" ref="Z27" si="69">N27-M27</f>
        <v>0</v>
      </c>
      <c r="AA27" s="35">
        <f>N27-D27</f>
        <v>-303684.55</v>
      </c>
      <c r="AC27" s="37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s="2" customFormat="1" thickBot="1" x14ac:dyDescent="0.3">
      <c r="A28" s="64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s="2" customFormat="1" ht="28.2" thickBot="1" x14ac:dyDescent="0.3">
      <c r="A29" s="194" t="s">
        <v>21</v>
      </c>
      <c r="B29" s="195"/>
      <c r="C29" s="4"/>
      <c r="D29" s="38">
        <f>D25+D27</f>
        <v>580452.62999999989</v>
      </c>
      <c r="E29" s="39">
        <f t="shared" ref="E29:N29" si="70">E25+E27</f>
        <v>501210.23</v>
      </c>
      <c r="F29" s="39">
        <f t="shared" si="70"/>
        <v>557279.52</v>
      </c>
      <c r="G29" s="39">
        <f t="shared" si="70"/>
        <v>527917.05000000005</v>
      </c>
      <c r="H29" s="39">
        <f t="shared" si="70"/>
        <v>601654.52</v>
      </c>
      <c r="I29" s="39">
        <f t="shared" si="70"/>
        <v>957758.4</v>
      </c>
      <c r="J29" s="39">
        <f t="shared" si="70"/>
        <v>560841.76</v>
      </c>
      <c r="K29" s="39">
        <f t="shared" si="70"/>
        <v>469756.86</v>
      </c>
      <c r="L29" s="39">
        <f>L25+L27</f>
        <v>298289.34999999998</v>
      </c>
      <c r="M29" s="39">
        <f t="shared" si="70"/>
        <v>158557.96000000002</v>
      </c>
      <c r="N29" s="40">
        <f t="shared" si="70"/>
        <v>166022.22</v>
      </c>
      <c r="O29" s="3"/>
      <c r="P29" s="41"/>
      <c r="Q29" s="39">
        <f>E29-D29</f>
        <v>-79242.399999999907</v>
      </c>
      <c r="R29" s="39">
        <f t="shared" ref="R29" si="71">F29-E29</f>
        <v>56069.290000000037</v>
      </c>
      <c r="S29" s="39">
        <f t="shared" ref="S29" si="72">G29-F29</f>
        <v>-29362.469999999972</v>
      </c>
      <c r="T29" s="39">
        <f t="shared" ref="T29" si="73">H29-G29</f>
        <v>73737.469999999972</v>
      </c>
      <c r="U29" s="39">
        <f t="shared" ref="U29" si="74">I29-H29</f>
        <v>356103.88</v>
      </c>
      <c r="V29" s="39">
        <f t="shared" ref="V29" si="75">J29-I29</f>
        <v>-396916.64</v>
      </c>
      <c r="W29" s="39">
        <f t="shared" ref="W29" si="76">K29-J29</f>
        <v>-91084.900000000023</v>
      </c>
      <c r="X29" s="39">
        <f t="shared" ref="X29" si="77">L29-K29</f>
        <v>-171467.51</v>
      </c>
      <c r="Y29" s="39">
        <f t="shared" ref="Y29" si="78">M29-L29</f>
        <v>-139731.38999999996</v>
      </c>
      <c r="Z29" s="39">
        <f t="shared" ref="Z29" si="79">N29-M29</f>
        <v>7464.2599999999802</v>
      </c>
      <c r="AA29" s="40">
        <f>N29-D29</f>
        <v>-414430.40999999992</v>
      </c>
      <c r="AB29" s="3"/>
      <c r="AC29" s="42" t="s">
        <v>22</v>
      </c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s="2" customFormat="1" ht="27.6" customHeight="1" x14ac:dyDescent="0.25">
      <c r="A30" s="64"/>
      <c r="B30" s="47" t="s">
        <v>23</v>
      </c>
      <c r="D30" s="185" t="s">
        <v>24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s="2" customFormat="1" ht="19.8" customHeight="1" thickBot="1" x14ac:dyDescent="0.3">
      <c r="A31" s="64"/>
      <c r="B31" s="8"/>
      <c r="C31" s="8"/>
      <c r="D31" s="43">
        <f>D32</f>
        <v>269283.56</v>
      </c>
      <c r="E31" s="43">
        <f>E32</f>
        <v>33180.480000000003</v>
      </c>
      <c r="F31" s="43">
        <f t="shared" ref="F31:N31" si="80">F32</f>
        <v>16793.52</v>
      </c>
      <c r="G31" s="43">
        <f t="shared" si="80"/>
        <v>103633</v>
      </c>
      <c r="H31" s="43">
        <f t="shared" si="80"/>
        <v>387216.07</v>
      </c>
      <c r="I31" s="43">
        <f t="shared" si="80"/>
        <v>95506.62</v>
      </c>
      <c r="J31" s="43">
        <f t="shared" si="80"/>
        <v>0</v>
      </c>
      <c r="K31" s="43">
        <f t="shared" si="80"/>
        <v>0</v>
      </c>
      <c r="L31" s="43">
        <f t="shared" si="80"/>
        <v>0</v>
      </c>
      <c r="M31" s="43">
        <f t="shared" si="80"/>
        <v>0</v>
      </c>
      <c r="N31" s="43">
        <f t="shared" si="80"/>
        <v>0</v>
      </c>
      <c r="P31" s="6"/>
      <c r="Q31" s="43">
        <f t="shared" ref="Q31:Q32" si="81">E31-D31</f>
        <v>-236103.08</v>
      </c>
      <c r="R31" s="43">
        <f t="shared" ref="R31:R32" si="82">F31-E31</f>
        <v>-16386.960000000003</v>
      </c>
      <c r="S31" s="43">
        <f t="shared" ref="S31:S32" si="83">G31-F31</f>
        <v>86839.48</v>
      </c>
      <c r="T31" s="43">
        <f t="shared" ref="T31:T32" si="84">H31-G31</f>
        <v>283583.07</v>
      </c>
      <c r="U31" s="43">
        <f t="shared" ref="U31:U32" si="85">I31-H31</f>
        <v>-291709.45</v>
      </c>
      <c r="V31" s="43">
        <f t="shared" ref="V31:V32" si="86">J31-I31</f>
        <v>-95506.62</v>
      </c>
      <c r="W31" s="43">
        <f t="shared" ref="W31:W32" si="87">K31-J31</f>
        <v>0</v>
      </c>
      <c r="X31" s="43">
        <f t="shared" ref="X31:X32" si="88">L31-K31</f>
        <v>0</v>
      </c>
      <c r="Y31" s="43">
        <f t="shared" ref="Y31:Y32" si="89">M31-L31</f>
        <v>0</v>
      </c>
      <c r="Z31" s="43">
        <f t="shared" ref="Z31:Z32" si="90">N31-M31</f>
        <v>0</v>
      </c>
      <c r="AA31" s="43">
        <f t="shared" ref="AA31:AA32" si="91">N31-D31</f>
        <v>-269283.56</v>
      </c>
      <c r="AC31" s="4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s="2" customFormat="1" ht="19.8" customHeight="1" thickBot="1" x14ac:dyDescent="0.3">
      <c r="A32" s="72">
        <v>777</v>
      </c>
      <c r="B32" s="62" t="s">
        <v>132</v>
      </c>
      <c r="C32" s="4"/>
      <c r="D32" s="33">
        <v>269283.56</v>
      </c>
      <c r="E32" s="34">
        <v>33180.480000000003</v>
      </c>
      <c r="F32" s="34">
        <v>16793.52</v>
      </c>
      <c r="G32" s="34">
        <v>103633</v>
      </c>
      <c r="H32" s="34">
        <v>387216.07</v>
      </c>
      <c r="I32" s="34">
        <v>95506.62</v>
      </c>
      <c r="J32" s="34">
        <v>0</v>
      </c>
      <c r="K32" s="34">
        <v>0</v>
      </c>
      <c r="L32" s="34">
        <v>0</v>
      </c>
      <c r="M32" s="129">
        <v>0</v>
      </c>
      <c r="N32" s="35">
        <v>0</v>
      </c>
      <c r="P32" s="36"/>
      <c r="Q32" s="34">
        <f t="shared" si="81"/>
        <v>-236103.08</v>
      </c>
      <c r="R32" s="34">
        <f t="shared" si="82"/>
        <v>-16386.960000000003</v>
      </c>
      <c r="S32" s="34">
        <f t="shared" si="83"/>
        <v>86839.48</v>
      </c>
      <c r="T32" s="34">
        <f t="shared" si="84"/>
        <v>283583.07</v>
      </c>
      <c r="U32" s="34">
        <f t="shared" si="85"/>
        <v>-291709.45</v>
      </c>
      <c r="V32" s="34">
        <f t="shared" si="86"/>
        <v>-95506.62</v>
      </c>
      <c r="W32" s="34">
        <f t="shared" si="87"/>
        <v>0</v>
      </c>
      <c r="X32" s="34">
        <f t="shared" si="88"/>
        <v>0</v>
      </c>
      <c r="Y32" s="34">
        <f t="shared" si="89"/>
        <v>0</v>
      </c>
      <c r="Z32" s="34">
        <f t="shared" si="90"/>
        <v>0</v>
      </c>
      <c r="AA32" s="35">
        <f t="shared" si="91"/>
        <v>-269283.56</v>
      </c>
      <c r="AC32" s="37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s="2" customFormat="1" thickBot="1" x14ac:dyDescent="0.3">
      <c r="A33" s="64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s="2" customFormat="1" ht="42" thickBot="1" x14ac:dyDescent="0.3">
      <c r="A34" s="194" t="s">
        <v>26</v>
      </c>
      <c r="B34" s="195"/>
      <c r="C34" s="4"/>
      <c r="D34" s="38">
        <f>D31</f>
        <v>269283.56</v>
      </c>
      <c r="E34" s="39">
        <f t="shared" ref="E34:N34" si="92">E31</f>
        <v>33180.480000000003</v>
      </c>
      <c r="F34" s="39">
        <f t="shared" si="92"/>
        <v>16793.52</v>
      </c>
      <c r="G34" s="39">
        <f t="shared" si="92"/>
        <v>103633</v>
      </c>
      <c r="H34" s="39">
        <f t="shared" si="92"/>
        <v>387216.07</v>
      </c>
      <c r="I34" s="39">
        <f t="shared" si="92"/>
        <v>95506.62</v>
      </c>
      <c r="J34" s="39">
        <f t="shared" si="92"/>
        <v>0</v>
      </c>
      <c r="K34" s="39">
        <f t="shared" si="92"/>
        <v>0</v>
      </c>
      <c r="L34" s="39">
        <f t="shared" si="92"/>
        <v>0</v>
      </c>
      <c r="M34" s="39">
        <f t="shared" si="92"/>
        <v>0</v>
      </c>
      <c r="N34" s="40">
        <f t="shared" si="92"/>
        <v>0</v>
      </c>
      <c r="O34" s="3"/>
      <c r="P34" s="41"/>
      <c r="Q34" s="39">
        <f>E34-D34</f>
        <v>-236103.08</v>
      </c>
      <c r="R34" s="39">
        <f t="shared" ref="R34" si="93">F34-E34</f>
        <v>-16386.960000000003</v>
      </c>
      <c r="S34" s="39">
        <f t="shared" ref="S34" si="94">G34-F34</f>
        <v>86839.48</v>
      </c>
      <c r="T34" s="39">
        <f t="shared" ref="T34" si="95">H34-G34</f>
        <v>283583.07</v>
      </c>
      <c r="U34" s="39">
        <f t="shared" ref="U34" si="96">I34-H34</f>
        <v>-291709.45</v>
      </c>
      <c r="V34" s="39">
        <f t="shared" ref="V34" si="97">J34-I34</f>
        <v>-95506.62</v>
      </c>
      <c r="W34" s="39">
        <f t="shared" ref="W34" si="98">K34-J34</f>
        <v>0</v>
      </c>
      <c r="X34" s="39">
        <f t="shared" ref="X34" si="99">L34-K34</f>
        <v>0</v>
      </c>
      <c r="Y34" s="39">
        <f t="shared" ref="Y34" si="100">M34-L34</f>
        <v>0</v>
      </c>
      <c r="Z34" s="39">
        <f t="shared" ref="Z34" si="101">N34-M34</f>
        <v>0</v>
      </c>
      <c r="AA34" s="40">
        <f>N34-D34</f>
        <v>-269283.56</v>
      </c>
      <c r="AB34" s="3"/>
      <c r="AC34" s="42" t="s">
        <v>27</v>
      </c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s="2" customFormat="1" thickBot="1" x14ac:dyDescent="0.3">
      <c r="A35" s="64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s="2" customFormat="1" ht="30" customHeight="1" thickBot="1" x14ac:dyDescent="0.3">
      <c r="A36" s="198" t="s">
        <v>55</v>
      </c>
      <c r="B36" s="199"/>
      <c r="C36" s="4"/>
      <c r="D36" s="50">
        <f>D29+D34</f>
        <v>849736.19</v>
      </c>
      <c r="E36" s="51">
        <f t="shared" ref="E36:N36" si="102">E29+E34</f>
        <v>534390.71</v>
      </c>
      <c r="F36" s="51">
        <f t="shared" si="102"/>
        <v>574073.04</v>
      </c>
      <c r="G36" s="51">
        <f t="shared" si="102"/>
        <v>631550.05000000005</v>
      </c>
      <c r="H36" s="51">
        <f t="shared" si="102"/>
        <v>988870.59000000008</v>
      </c>
      <c r="I36" s="51">
        <f t="shared" si="102"/>
        <v>1053265.02</v>
      </c>
      <c r="J36" s="51">
        <f t="shared" si="102"/>
        <v>560841.76</v>
      </c>
      <c r="K36" s="51">
        <f t="shared" si="102"/>
        <v>469756.86</v>
      </c>
      <c r="L36" s="51">
        <f>L29+L34</f>
        <v>298289.34999999998</v>
      </c>
      <c r="M36" s="51">
        <f t="shared" si="102"/>
        <v>158557.96000000002</v>
      </c>
      <c r="N36" s="51">
        <f t="shared" si="102"/>
        <v>166022.22</v>
      </c>
      <c r="O36" s="52"/>
      <c r="P36" s="53"/>
      <c r="Q36" s="54">
        <f>E36-D36</f>
        <v>-315345.48</v>
      </c>
      <c r="R36" s="54">
        <f t="shared" ref="R36" si="103">F36-E36</f>
        <v>39682.330000000075</v>
      </c>
      <c r="S36" s="54">
        <f t="shared" ref="S36" si="104">G36-F36</f>
        <v>57477.010000000009</v>
      </c>
      <c r="T36" s="54">
        <f t="shared" ref="T36" si="105">H36-G36</f>
        <v>357320.54000000004</v>
      </c>
      <c r="U36" s="54">
        <f t="shared" ref="U36" si="106">I36-H36</f>
        <v>64394.429999999935</v>
      </c>
      <c r="V36" s="54">
        <f t="shared" ref="V36" si="107">J36-I36</f>
        <v>-492423.26</v>
      </c>
      <c r="W36" s="54">
        <f t="shared" ref="W36" si="108">K36-J36</f>
        <v>-91084.900000000023</v>
      </c>
      <c r="X36" s="54">
        <f t="shared" ref="X36" si="109">L36-K36</f>
        <v>-171467.51</v>
      </c>
      <c r="Y36" s="54">
        <f t="shared" ref="Y36" si="110">M36-L36</f>
        <v>-139731.38999999996</v>
      </c>
      <c r="Z36" s="54">
        <f t="shared" ref="Z36" si="111">N36-M36</f>
        <v>7464.2599999999802</v>
      </c>
      <c r="AA36" s="51">
        <f>N36-D36</f>
        <v>-683713.97</v>
      </c>
      <c r="AB36" s="3"/>
      <c r="AC36" s="4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s="2" customFormat="1" ht="13.8" x14ac:dyDescent="0.25">
      <c r="A37" s="64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s="2" customFormat="1" ht="13.8" x14ac:dyDescent="0.25">
      <c r="A38" s="6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s="2" customFormat="1" ht="13.8" x14ac:dyDescent="0.25">
      <c r="A39" s="64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s="2" customFormat="1" ht="13.8" x14ac:dyDescent="0.25">
      <c r="A40" s="64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s="2" customFormat="1" ht="13.8" x14ac:dyDescent="0.25">
      <c r="A41" s="64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s="2" customFormat="1" ht="13.8" x14ac:dyDescent="0.25">
      <c r="A42" s="64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s="2" customFormat="1" ht="13.8" x14ac:dyDescent="0.25">
      <c r="A43" s="64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s="2" customFormat="1" ht="13.8" x14ac:dyDescent="0.25">
      <c r="A44" s="64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s="2" customFormat="1" ht="13.8" x14ac:dyDescent="0.25">
      <c r="A45" s="64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mergeCells count="5">
    <mergeCell ref="A27:B27"/>
    <mergeCell ref="A29:B29"/>
    <mergeCell ref="A34:B34"/>
    <mergeCell ref="A36:B36"/>
    <mergeCell ref="A25:B25"/>
  </mergeCells>
  <pageMargins left="0.25" right="0.25" top="0.75" bottom="0.75" header="0.3" footer="0.3"/>
  <pageSetup paperSize="8" scale="58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9900"/>
    <pageSetUpPr fitToPage="1"/>
  </sheetPr>
  <dimension ref="A1:AU30"/>
  <sheetViews>
    <sheetView workbookViewId="0">
      <selection activeCell="Z19" sqref="Z19"/>
    </sheetView>
  </sheetViews>
  <sheetFormatPr baseColWidth="10" defaultRowHeight="14.4" x14ac:dyDescent="0.3"/>
  <cols>
    <col min="1" max="1" width="44.6640625" customWidth="1"/>
    <col min="2" max="2" width="1.109375" customWidth="1"/>
    <col min="6" max="6" width="13.21875" bestFit="1" customWidth="1"/>
    <col min="11" max="12" width="13.44140625" customWidth="1"/>
    <col min="13" max="13" width="15.5546875" customWidth="1"/>
    <col min="14" max="14" width="1.5546875" customWidth="1"/>
    <col min="17" max="17" width="12.21875" bestFit="1" customWidth="1"/>
    <col min="18" max="18" width="13.21875" bestFit="1" customWidth="1"/>
    <col min="19" max="22" width="12.21875" bestFit="1" customWidth="1"/>
    <col min="23" max="23" width="14" customWidth="1"/>
    <col min="24" max="24" width="14.109375" customWidth="1"/>
    <col min="25" max="25" width="13.33203125" customWidth="1"/>
    <col min="26" max="26" width="14.44140625" customWidth="1"/>
    <col min="27" max="27" width="0.88671875" customWidth="1"/>
    <col min="28" max="28" width="31.44140625" customWidth="1"/>
  </cols>
  <sheetData>
    <row r="1" spans="1:47" ht="20.399999999999999" x14ac:dyDescent="0.3">
      <c r="A1" s="9" t="s">
        <v>139</v>
      </c>
      <c r="B1" s="9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47" ht="15" thickBot="1" x14ac:dyDescent="0.35">
      <c r="A2" s="8"/>
      <c r="B2" s="8"/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2"/>
      <c r="O2" s="3" t="s">
        <v>69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47" ht="16.2" thickBot="1" x14ac:dyDescent="0.35">
      <c r="A3" s="8" t="s">
        <v>29</v>
      </c>
      <c r="B3" s="2"/>
      <c r="C3" s="17" t="s">
        <v>81</v>
      </c>
      <c r="D3" s="169" t="s">
        <v>82</v>
      </c>
      <c r="E3" s="169" t="s">
        <v>83</v>
      </c>
      <c r="F3" s="18" t="s">
        <v>0</v>
      </c>
      <c r="G3" s="18" t="s">
        <v>1</v>
      </c>
      <c r="H3" s="18" t="s">
        <v>2</v>
      </c>
      <c r="I3" s="18" t="s">
        <v>3</v>
      </c>
      <c r="J3" s="18" t="s">
        <v>4</v>
      </c>
      <c r="K3" s="18" t="s">
        <v>5</v>
      </c>
      <c r="L3" s="18" t="s">
        <v>6</v>
      </c>
      <c r="M3" s="19" t="s">
        <v>70</v>
      </c>
      <c r="N3" s="2"/>
      <c r="O3" s="17" t="s">
        <v>81</v>
      </c>
      <c r="P3" s="18" t="s">
        <v>82</v>
      </c>
      <c r="Q3" s="18" t="s">
        <v>83</v>
      </c>
      <c r="R3" s="18" t="s">
        <v>0</v>
      </c>
      <c r="S3" s="18" t="s">
        <v>1</v>
      </c>
      <c r="T3" s="18" t="s">
        <v>2</v>
      </c>
      <c r="U3" s="18" t="s">
        <v>3</v>
      </c>
      <c r="V3" s="18" t="s">
        <v>4</v>
      </c>
      <c r="W3" s="18" t="s">
        <v>5</v>
      </c>
      <c r="X3" s="18" t="s">
        <v>6</v>
      </c>
      <c r="Y3" s="18" t="s">
        <v>70</v>
      </c>
      <c r="Z3" s="19" t="s">
        <v>101</v>
      </c>
      <c r="AA3" s="2"/>
      <c r="AB3" s="22" t="s">
        <v>8</v>
      </c>
    </row>
    <row r="4" spans="1:47" ht="9.75" customHeight="1" thickBot="1" x14ac:dyDescent="0.35">
      <c r="A4" s="8"/>
      <c r="B4" s="8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47" x14ac:dyDescent="0.3">
      <c r="A5" s="10" t="s">
        <v>49</v>
      </c>
      <c r="B5" s="2"/>
      <c r="C5" s="25">
        <f>'Inv. Dép.'!D5</f>
        <v>14450.98</v>
      </c>
      <c r="D5" s="170">
        <f>'Inv. Dép.'!E5</f>
        <v>89817.25</v>
      </c>
      <c r="E5" s="170">
        <f>'Inv. Dép.'!F5</f>
        <v>15200.57</v>
      </c>
      <c r="F5" s="26">
        <f>'Inv. Dép.'!G5</f>
        <v>131638.39999999999</v>
      </c>
      <c r="G5" s="26">
        <f>'Inv. Dép.'!H5</f>
        <v>53215.189999999995</v>
      </c>
      <c r="H5" s="26">
        <f>'Inv. Dép.'!I5</f>
        <v>440634.41000000003</v>
      </c>
      <c r="I5" s="26">
        <f>'Inv. Dép.'!J5</f>
        <v>62209.93</v>
      </c>
      <c r="J5" s="26">
        <f>'Inv. Dép.'!K5</f>
        <v>292696.98</v>
      </c>
      <c r="K5" s="26">
        <f>'Inv. Dép.'!L5</f>
        <v>266704.40000000002</v>
      </c>
      <c r="L5" s="26">
        <f>'Inv. Dép.'!M5</f>
        <v>67001.47</v>
      </c>
      <c r="M5" s="27">
        <f>'Inv. Dép.'!N5</f>
        <v>68845.19</v>
      </c>
      <c r="N5" s="2"/>
      <c r="O5" s="28"/>
      <c r="P5" s="26">
        <f>D5-C5</f>
        <v>75366.27</v>
      </c>
      <c r="Q5" s="26">
        <f t="shared" ref="Q5:Z11" si="0">E5-D5</f>
        <v>-74616.679999999993</v>
      </c>
      <c r="R5" s="26">
        <f t="shared" si="0"/>
        <v>116437.82999999999</v>
      </c>
      <c r="S5" s="26">
        <f t="shared" si="0"/>
        <v>-78423.209999999992</v>
      </c>
      <c r="T5" s="26">
        <f t="shared" si="0"/>
        <v>387419.22000000003</v>
      </c>
      <c r="U5" s="26">
        <f t="shared" si="0"/>
        <v>-378424.48000000004</v>
      </c>
      <c r="V5" s="26">
        <f t="shared" si="0"/>
        <v>230487.05</v>
      </c>
      <c r="W5" s="26">
        <f t="shared" si="0"/>
        <v>-25992.579999999958</v>
      </c>
      <c r="X5" s="26">
        <f t="shared" si="0"/>
        <v>-199702.93000000002</v>
      </c>
      <c r="Y5" s="26">
        <f t="shared" si="0"/>
        <v>1843.7200000000012</v>
      </c>
      <c r="Z5" s="27">
        <f t="shared" si="0"/>
        <v>-68845.19</v>
      </c>
      <c r="AA5" s="2"/>
      <c r="AB5" s="29"/>
    </row>
    <row r="6" spans="1:47" x14ac:dyDescent="0.3">
      <c r="A6" s="11" t="s">
        <v>75</v>
      </c>
      <c r="B6" s="2"/>
      <c r="C6" s="12">
        <f>'Inv. Dép.'!D10</f>
        <v>0</v>
      </c>
      <c r="D6" s="172">
        <f>'Inv. Dép.'!E10</f>
        <v>445.83</v>
      </c>
      <c r="E6" s="172">
        <f>'Inv. Dép.'!F10</f>
        <v>6771.74</v>
      </c>
      <c r="F6" s="7">
        <f>'Inv. Dép.'!G10</f>
        <v>0</v>
      </c>
      <c r="G6" s="7">
        <f>'Inv. Dép.'!H10</f>
        <v>0</v>
      </c>
      <c r="H6" s="7">
        <f>'Inv. Dép.'!I10</f>
        <v>0</v>
      </c>
      <c r="I6" s="7">
        <f>'Inv. Dép.'!J10</f>
        <v>0</v>
      </c>
      <c r="J6" s="7">
        <f>'Inv. Dép.'!K10</f>
        <v>0</v>
      </c>
      <c r="K6" s="7">
        <f>'Inv. Dép.'!L10</f>
        <v>546.19000000000005</v>
      </c>
      <c r="L6" s="7">
        <f>'Inv. Dép.'!M10</f>
        <v>0</v>
      </c>
      <c r="M6" s="13">
        <f>'Inv. Dép.'!N10</f>
        <v>0</v>
      </c>
      <c r="N6" s="2"/>
      <c r="O6" s="20"/>
      <c r="P6" s="7">
        <f t="shared" ref="P6:P11" si="1">D6-C6</f>
        <v>445.83</v>
      </c>
      <c r="Q6" s="7">
        <f t="shared" si="0"/>
        <v>6325.91</v>
      </c>
      <c r="R6" s="7">
        <f t="shared" si="0"/>
        <v>-6771.74</v>
      </c>
      <c r="S6" s="7">
        <f t="shared" si="0"/>
        <v>0</v>
      </c>
      <c r="T6" s="7">
        <f t="shared" si="0"/>
        <v>0</v>
      </c>
      <c r="U6" s="7">
        <f t="shared" si="0"/>
        <v>0</v>
      </c>
      <c r="V6" s="7">
        <f t="shared" si="0"/>
        <v>0</v>
      </c>
      <c r="W6" s="7">
        <f t="shared" si="0"/>
        <v>546.19000000000005</v>
      </c>
      <c r="X6" s="83">
        <f t="shared" si="0"/>
        <v>-546.19000000000005</v>
      </c>
      <c r="Y6" s="83">
        <f t="shared" si="0"/>
        <v>0</v>
      </c>
      <c r="Z6" s="84">
        <f t="shared" si="0"/>
        <v>0</v>
      </c>
      <c r="AA6" s="2"/>
      <c r="AB6" s="48"/>
    </row>
    <row r="7" spans="1:47" x14ac:dyDescent="0.3">
      <c r="A7" s="11" t="s">
        <v>42</v>
      </c>
      <c r="B7" s="2"/>
      <c r="C7" s="12">
        <f>'Inv. Dép.'!D13</f>
        <v>10702.380000000001</v>
      </c>
      <c r="D7" s="172">
        <f>'Inv. Dép.'!E13</f>
        <v>26121.100000000002</v>
      </c>
      <c r="E7" s="172">
        <f>'Inv. Dép.'!F13</f>
        <v>17007.73</v>
      </c>
      <c r="F7" s="7">
        <f>'Inv. Dép.'!G13</f>
        <v>70027.97</v>
      </c>
      <c r="G7" s="7">
        <f>'Inv. Dép.'!H13</f>
        <v>15847.68</v>
      </c>
      <c r="H7" s="7">
        <f>'Inv. Dép.'!I13</f>
        <v>18876.239999999998</v>
      </c>
      <c r="I7" s="7">
        <f>'Inv. Dép.'!J13</f>
        <v>13302.89</v>
      </c>
      <c r="J7" s="7">
        <f>'Inv. Dép.'!K13</f>
        <v>14304.800000000001</v>
      </c>
      <c r="K7" s="7">
        <f>'Inv. Dép.'!L13</f>
        <v>27534.690000000002</v>
      </c>
      <c r="L7" s="7">
        <f>'Inv. Dép.'!M13</f>
        <v>11719.49</v>
      </c>
      <c r="M7" s="13">
        <f>'Inv. Dép.'!N13</f>
        <v>3821.7</v>
      </c>
      <c r="N7" s="2"/>
      <c r="O7" s="20"/>
      <c r="P7" s="7">
        <f t="shared" si="1"/>
        <v>15418.720000000001</v>
      </c>
      <c r="Q7" s="7">
        <f t="shared" si="0"/>
        <v>-9113.3700000000026</v>
      </c>
      <c r="R7" s="7">
        <f t="shared" si="0"/>
        <v>53020.240000000005</v>
      </c>
      <c r="S7" s="7">
        <f t="shared" si="0"/>
        <v>-54180.29</v>
      </c>
      <c r="T7" s="7">
        <f t="shared" si="0"/>
        <v>3028.5599999999977</v>
      </c>
      <c r="U7" s="7">
        <f t="shared" si="0"/>
        <v>-5573.3499999999985</v>
      </c>
      <c r="V7" s="7">
        <f t="shared" si="0"/>
        <v>1001.9100000000017</v>
      </c>
      <c r="W7" s="7">
        <f t="shared" si="0"/>
        <v>13229.890000000001</v>
      </c>
      <c r="X7" s="7">
        <f t="shared" si="0"/>
        <v>-15815.200000000003</v>
      </c>
      <c r="Y7" s="7">
        <f t="shared" si="0"/>
        <v>-7897.79</v>
      </c>
      <c r="Z7" s="13">
        <f t="shared" si="0"/>
        <v>-3821.7</v>
      </c>
      <c r="AA7" s="2"/>
      <c r="AB7" s="23"/>
    </row>
    <row r="8" spans="1:47" x14ac:dyDescent="0.3">
      <c r="A8" s="11" t="s">
        <v>44</v>
      </c>
      <c r="B8" s="2"/>
      <c r="C8" s="12">
        <f>'Inv. Dép.'!D20</f>
        <v>240492.16</v>
      </c>
      <c r="D8" s="172">
        <f>'Inv. Dép.'!E20</f>
        <v>9865.09</v>
      </c>
      <c r="E8" s="172">
        <f>'Inv. Dép.'!F20</f>
        <v>233219.38</v>
      </c>
      <c r="F8" s="7">
        <f>'Inv. Dép.'!G20</f>
        <v>980818.97</v>
      </c>
      <c r="G8" s="7">
        <f>'Inv. Dép.'!H20</f>
        <v>186104.51</v>
      </c>
      <c r="H8" s="7">
        <f>'Inv. Dép.'!I20</f>
        <v>15849.95</v>
      </c>
      <c r="I8" s="7">
        <f>'Inv. Dép.'!J20</f>
        <v>23171.87</v>
      </c>
      <c r="J8" s="7">
        <f>'Inv. Dép.'!K20</f>
        <v>1173</v>
      </c>
      <c r="K8" s="7">
        <f>'Inv. Dép.'!L20</f>
        <v>73121.759999999995</v>
      </c>
      <c r="L8" s="7">
        <f>'Inv. Dép.'!M20</f>
        <v>49213.440000000002</v>
      </c>
      <c r="M8" s="13">
        <f>'Inv. Dép.'!N20</f>
        <v>21900</v>
      </c>
      <c r="N8" s="2"/>
      <c r="O8" s="20"/>
      <c r="P8" s="7">
        <f t="shared" si="1"/>
        <v>-230627.07</v>
      </c>
      <c r="Q8" s="7">
        <f t="shared" si="0"/>
        <v>223354.29</v>
      </c>
      <c r="R8" s="7">
        <f t="shared" si="0"/>
        <v>747599.59</v>
      </c>
      <c r="S8" s="7">
        <f t="shared" si="0"/>
        <v>-794714.46</v>
      </c>
      <c r="T8" s="7">
        <f t="shared" si="0"/>
        <v>-170254.56</v>
      </c>
      <c r="U8" s="7">
        <f t="shared" si="0"/>
        <v>7321.9199999999983</v>
      </c>
      <c r="V8" s="7">
        <f t="shared" si="0"/>
        <v>-21998.87</v>
      </c>
      <c r="W8" s="7">
        <f t="shared" si="0"/>
        <v>71948.759999999995</v>
      </c>
      <c r="X8" s="7">
        <f t="shared" si="0"/>
        <v>-23908.319999999992</v>
      </c>
      <c r="Y8" s="7">
        <f t="shared" si="0"/>
        <v>-27313.440000000002</v>
      </c>
      <c r="Z8" s="13">
        <f t="shared" si="0"/>
        <v>-21900</v>
      </c>
      <c r="AA8" s="2"/>
      <c r="AB8" s="23"/>
    </row>
    <row r="9" spans="1:47" x14ac:dyDescent="0.3">
      <c r="A9" s="82" t="s">
        <v>24</v>
      </c>
      <c r="B9" s="2"/>
      <c r="C9" s="73">
        <f>'Inv. Dép.'!D31</f>
        <v>269283.56</v>
      </c>
      <c r="D9" s="192">
        <f>'Inv. Dép.'!E31</f>
        <v>33180.480000000003</v>
      </c>
      <c r="E9" s="192">
        <f>'Inv. Dép.'!F31</f>
        <v>16793.52</v>
      </c>
      <c r="F9" s="74">
        <f>'Inv. Dép.'!G31</f>
        <v>103633</v>
      </c>
      <c r="G9" s="74">
        <f>'Inv. Dép.'!H31</f>
        <v>387216.07</v>
      </c>
      <c r="H9" s="74">
        <f>'Inv. Dép.'!I31</f>
        <v>95506.62</v>
      </c>
      <c r="I9" s="74">
        <f>'Inv. Dép.'!J31</f>
        <v>0</v>
      </c>
      <c r="J9" s="74">
        <f>'Inv. Dép.'!K31</f>
        <v>0</v>
      </c>
      <c r="K9" s="74">
        <f>'Inv. Dép.'!L31</f>
        <v>0</v>
      </c>
      <c r="L9" s="74">
        <f>'Inv. Dép.'!M31</f>
        <v>0</v>
      </c>
      <c r="M9" s="75">
        <f>'Inv. Dép.'!N31</f>
        <v>0</v>
      </c>
      <c r="N9" s="2"/>
      <c r="O9" s="76"/>
      <c r="P9" s="74">
        <f t="shared" si="1"/>
        <v>-236103.08</v>
      </c>
      <c r="Q9" s="74">
        <f>E9-D9</f>
        <v>-16386.960000000003</v>
      </c>
      <c r="R9" s="74">
        <f t="shared" si="0"/>
        <v>86839.48</v>
      </c>
      <c r="S9" s="74">
        <f t="shared" si="0"/>
        <v>283583.07</v>
      </c>
      <c r="T9" s="74">
        <f t="shared" si="0"/>
        <v>-291709.45</v>
      </c>
      <c r="U9" s="74">
        <f t="shared" si="0"/>
        <v>-95506.62</v>
      </c>
      <c r="V9" s="74">
        <f t="shared" si="0"/>
        <v>0</v>
      </c>
      <c r="W9" s="74">
        <f t="shared" si="0"/>
        <v>0</v>
      </c>
      <c r="X9" s="74">
        <f t="shared" si="0"/>
        <v>0</v>
      </c>
      <c r="Y9" s="74">
        <f t="shared" si="0"/>
        <v>0</v>
      </c>
      <c r="Z9" s="75">
        <f t="shared" si="0"/>
        <v>0</v>
      </c>
      <c r="AA9" s="2"/>
      <c r="AB9" s="81"/>
    </row>
    <row r="10" spans="1:47" x14ac:dyDescent="0.3">
      <c r="A10" s="82" t="s">
        <v>50</v>
      </c>
      <c r="B10" s="2"/>
      <c r="C10" s="73">
        <f>'Inv. Dép.'!D34</f>
        <v>0</v>
      </c>
      <c r="D10" s="192">
        <f>'Inv. Dép.'!E34</f>
        <v>77013.099999999991</v>
      </c>
      <c r="E10" s="192">
        <f>'Inv. Dép.'!F34</f>
        <v>0</v>
      </c>
      <c r="F10" s="74">
        <f>'Inv. Dép.'!G34</f>
        <v>7217.57</v>
      </c>
      <c r="G10" s="74">
        <f>'Inv. Dép.'!H34</f>
        <v>0</v>
      </c>
      <c r="H10" s="74">
        <f>'Inv. Dép.'!I34</f>
        <v>0</v>
      </c>
      <c r="I10" s="74">
        <f>'Inv. Dép.'!J34</f>
        <v>0</v>
      </c>
      <c r="J10" s="74">
        <f>'Inv. Dép.'!K34</f>
        <v>0</v>
      </c>
      <c r="K10" s="74">
        <f>'Inv. Dép.'!L34</f>
        <v>0</v>
      </c>
      <c r="L10" s="74">
        <f>'Inv. Dép.'!M34</f>
        <v>0</v>
      </c>
      <c r="M10" s="75">
        <f>'Inv. Dép.'!N34</f>
        <v>546.19000000000005</v>
      </c>
      <c r="N10" s="2"/>
      <c r="O10" s="76"/>
      <c r="P10" s="74">
        <f t="shared" si="1"/>
        <v>77013.099999999991</v>
      </c>
      <c r="Q10" s="74">
        <f t="shared" si="0"/>
        <v>-77013.099999999991</v>
      </c>
      <c r="R10" s="74">
        <f t="shared" si="0"/>
        <v>7217.57</v>
      </c>
      <c r="S10" s="74">
        <f t="shared" si="0"/>
        <v>-7217.57</v>
      </c>
      <c r="T10" s="74">
        <f t="shared" si="0"/>
        <v>0</v>
      </c>
      <c r="U10" s="74">
        <f t="shared" si="0"/>
        <v>0</v>
      </c>
      <c r="V10" s="74">
        <f t="shared" si="0"/>
        <v>0</v>
      </c>
      <c r="W10" s="74">
        <f t="shared" si="0"/>
        <v>0</v>
      </c>
      <c r="X10" s="74">
        <f t="shared" si="0"/>
        <v>0</v>
      </c>
      <c r="Y10" s="74">
        <f t="shared" si="0"/>
        <v>546.19000000000005</v>
      </c>
      <c r="Z10" s="75">
        <f t="shared" si="0"/>
        <v>-546.19000000000005</v>
      </c>
      <c r="AA10" s="2"/>
      <c r="AB10" s="81"/>
    </row>
    <row r="11" spans="1:47" ht="15" thickBot="1" x14ac:dyDescent="0.35">
      <c r="A11" s="56" t="s">
        <v>45</v>
      </c>
      <c r="B11" s="2"/>
      <c r="C11" s="14">
        <f>'Inv. Dép.'!D27</f>
        <v>0</v>
      </c>
      <c r="D11" s="151">
        <f>'Inv. Dép.'!E27</f>
        <v>356943.76</v>
      </c>
      <c r="E11" s="151">
        <f>'Inv. Dép.'!F27</f>
        <v>0</v>
      </c>
      <c r="F11" s="15">
        <f>'Inv. Dép.'!G27</f>
        <v>0</v>
      </c>
      <c r="G11" s="15">
        <f>'Inv. Dép.'!H27</f>
        <v>0</v>
      </c>
      <c r="H11" s="15">
        <f>'Inv. Dép.'!I27</f>
        <v>0</v>
      </c>
      <c r="I11" s="15">
        <f>'Inv. Dép.'!J27</f>
        <v>233284.5</v>
      </c>
      <c r="J11" s="15">
        <f>'Inv. Dép.'!K27</f>
        <v>41444.120000000003</v>
      </c>
      <c r="K11" s="15">
        <f>'Inv. Dép.'!L27</f>
        <v>49839.46</v>
      </c>
      <c r="L11" s="15">
        <f>'Inv. Dép.'!M27</f>
        <v>295705.90000000002</v>
      </c>
      <c r="M11" s="16">
        <f>'Inv. Dép.'!N27</f>
        <v>296251.25</v>
      </c>
      <c r="N11" s="2"/>
      <c r="O11" s="21"/>
      <c r="P11" s="15">
        <f t="shared" si="1"/>
        <v>356943.76</v>
      </c>
      <c r="Q11" s="15">
        <f t="shared" si="0"/>
        <v>-356943.76</v>
      </c>
      <c r="R11" s="15">
        <f t="shared" si="0"/>
        <v>0</v>
      </c>
      <c r="S11" s="15">
        <f t="shared" si="0"/>
        <v>0</v>
      </c>
      <c r="T11" s="15">
        <f t="shared" si="0"/>
        <v>0</v>
      </c>
      <c r="U11" s="15">
        <f t="shared" si="0"/>
        <v>233284.5</v>
      </c>
      <c r="V11" s="15">
        <f t="shared" si="0"/>
        <v>-191840.38</v>
      </c>
      <c r="W11" s="15">
        <f t="shared" si="0"/>
        <v>8395.3399999999965</v>
      </c>
      <c r="X11" s="15">
        <f t="shared" si="0"/>
        <v>245866.44000000003</v>
      </c>
      <c r="Y11" s="15">
        <f t="shared" si="0"/>
        <v>545.34999999997672</v>
      </c>
      <c r="Z11" s="16">
        <f t="shared" si="0"/>
        <v>-296251.25</v>
      </c>
      <c r="AA11" s="2"/>
      <c r="AB11" s="24"/>
    </row>
    <row r="12" spans="1:47" ht="15" thickBot="1" x14ac:dyDescent="0.35"/>
    <row r="13" spans="1:47" ht="18.600000000000001" thickBot="1" x14ac:dyDescent="0.35">
      <c r="A13" s="49" t="s">
        <v>51</v>
      </c>
      <c r="B13" s="4"/>
      <c r="C13" s="50">
        <f>SUM(C5:C11)</f>
        <v>534929.08000000007</v>
      </c>
      <c r="D13" s="175">
        <f t="shared" ref="D13:E13" si="2">SUM(D5:D11)</f>
        <v>593386.61</v>
      </c>
      <c r="E13" s="175">
        <f t="shared" si="2"/>
        <v>288992.94</v>
      </c>
      <c r="F13" s="51">
        <f t="shared" ref="F13:M13" si="3">SUM(F5:F11)</f>
        <v>1293335.9099999999</v>
      </c>
      <c r="G13" s="51">
        <f t="shared" si="3"/>
        <v>642383.44999999995</v>
      </c>
      <c r="H13" s="51">
        <f t="shared" si="3"/>
        <v>570867.22</v>
      </c>
      <c r="I13" s="51">
        <f t="shared" si="3"/>
        <v>331969.19</v>
      </c>
      <c r="J13" s="51">
        <f t="shared" si="3"/>
        <v>349618.89999999997</v>
      </c>
      <c r="K13" s="51">
        <f t="shared" si="3"/>
        <v>417746.50000000006</v>
      </c>
      <c r="L13" s="51">
        <f t="shared" si="3"/>
        <v>423640.30000000005</v>
      </c>
      <c r="M13" s="51">
        <f t="shared" si="3"/>
        <v>391364.33</v>
      </c>
      <c r="N13" s="52"/>
      <c r="O13" s="53"/>
      <c r="P13" s="54">
        <f>D13-C13</f>
        <v>58457.529999999912</v>
      </c>
      <c r="Q13" s="54">
        <f t="shared" ref="Q13" si="4">E13-D13</f>
        <v>-304393.67</v>
      </c>
      <c r="R13" s="54">
        <f t="shared" ref="R13" si="5">F13-E13</f>
        <v>1004342.97</v>
      </c>
      <c r="S13" s="54">
        <f t="shared" ref="S13" si="6">G13-F13</f>
        <v>-650952.46</v>
      </c>
      <c r="T13" s="54">
        <f t="shared" ref="T13" si="7">H13-G13</f>
        <v>-71516.229999999981</v>
      </c>
      <c r="U13" s="54">
        <f t="shared" ref="U13" si="8">I13-H13</f>
        <v>-238898.02999999997</v>
      </c>
      <c r="V13" s="54">
        <f t="shared" ref="V13" si="9">J13-I13</f>
        <v>17649.709999999963</v>
      </c>
      <c r="W13" s="54">
        <f t="shared" ref="W13" si="10">K13-J13</f>
        <v>68127.600000000093</v>
      </c>
      <c r="X13" s="54">
        <f t="shared" ref="X13" si="11">L13-K13</f>
        <v>5893.7999999999884</v>
      </c>
      <c r="Y13" s="54">
        <f t="shared" ref="Y13" si="12">M13-L13</f>
        <v>-32275.97000000003</v>
      </c>
      <c r="Z13" s="51">
        <f t="shared" ref="Z13" si="13">N13-M13</f>
        <v>-391364.33</v>
      </c>
      <c r="AA13" s="3"/>
      <c r="AB13" s="42"/>
      <c r="AC13" s="2"/>
      <c r="AD13" s="2"/>
      <c r="AE13" s="2"/>
      <c r="AF13" s="2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x14ac:dyDescent="0.3">
      <c r="C14" s="55" t="b">
        <f>C13='Inv. Dép.'!D42</f>
        <v>1</v>
      </c>
      <c r="D14" s="55" t="b">
        <f>D13='Inv. Dép.'!E42</f>
        <v>1</v>
      </c>
      <c r="E14" s="55" t="b">
        <f>E13='Inv. Dép.'!F42</f>
        <v>1</v>
      </c>
      <c r="F14" s="55" t="b">
        <f>F13='Inv. Dép.'!G42</f>
        <v>1</v>
      </c>
      <c r="G14" s="55" t="b">
        <f>G13='Inv. Dép.'!H42</f>
        <v>1</v>
      </c>
      <c r="H14" s="55" t="b">
        <f>H13='Inv. Dép.'!I42</f>
        <v>1</v>
      </c>
      <c r="I14" s="55" t="b">
        <f>I13='Inv. Dép.'!J42</f>
        <v>1</v>
      </c>
      <c r="J14" s="55" t="b">
        <f>J13='Inv. Dép.'!K42</f>
        <v>1</v>
      </c>
      <c r="K14" s="55" t="b">
        <f>K13='Inv. Dép.'!L42</f>
        <v>1</v>
      </c>
      <c r="L14" s="55" t="b">
        <f>L13='Inv. Dép.'!M42</f>
        <v>1</v>
      </c>
      <c r="M14" s="55" t="b">
        <f>M13='Inv. Dép.'!N42</f>
        <v>1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107"/>
    </row>
    <row r="15" spans="1:47" ht="15" thickBot="1" x14ac:dyDescent="0.35"/>
    <row r="16" spans="1:47" ht="16.2" thickBot="1" x14ac:dyDescent="0.35">
      <c r="A16" s="8" t="s">
        <v>39</v>
      </c>
      <c r="B16" s="2"/>
      <c r="C16" s="17" t="s">
        <v>81</v>
      </c>
      <c r="D16" s="169" t="s">
        <v>82</v>
      </c>
      <c r="E16" s="169" t="s">
        <v>83</v>
      </c>
      <c r="F16" s="18" t="s">
        <v>0</v>
      </c>
      <c r="G16" s="18" t="s">
        <v>1</v>
      </c>
      <c r="H16" s="18" t="s">
        <v>2</v>
      </c>
      <c r="I16" s="18" t="s">
        <v>3</v>
      </c>
      <c r="J16" s="18" t="s">
        <v>4</v>
      </c>
      <c r="K16" s="18" t="s">
        <v>5</v>
      </c>
      <c r="L16" s="18" t="s">
        <v>6</v>
      </c>
      <c r="M16" s="19" t="s">
        <v>70</v>
      </c>
      <c r="N16" s="2"/>
      <c r="O16" s="17" t="s">
        <v>81</v>
      </c>
      <c r="P16" s="18" t="s">
        <v>82</v>
      </c>
      <c r="Q16" s="18" t="s">
        <v>83</v>
      </c>
      <c r="R16" s="18" t="s">
        <v>0</v>
      </c>
      <c r="S16" s="18" t="s">
        <v>1</v>
      </c>
      <c r="T16" s="18" t="s">
        <v>2</v>
      </c>
      <c r="U16" s="18" t="s">
        <v>3</v>
      </c>
      <c r="V16" s="18" t="s">
        <v>4</v>
      </c>
      <c r="W16" s="18" t="s">
        <v>5</v>
      </c>
      <c r="X16" s="18" t="s">
        <v>6</v>
      </c>
      <c r="Y16" s="18" t="s">
        <v>70</v>
      </c>
      <c r="Z16" s="19" t="s">
        <v>101</v>
      </c>
      <c r="AA16" s="2"/>
      <c r="AB16" s="22" t="s">
        <v>8</v>
      </c>
    </row>
    <row r="17" spans="1:47" ht="9.75" customHeight="1" thickBot="1" x14ac:dyDescent="0.35">
      <c r="A17" s="8"/>
      <c r="B17" s="8"/>
      <c r="C17" s="3"/>
      <c r="D17" s="3"/>
      <c r="E17" s="3"/>
      <c r="F17" s="2"/>
      <c r="G17" s="2"/>
      <c r="H17" s="2"/>
      <c r="I17" s="2"/>
      <c r="J17" s="2"/>
      <c r="K17" s="2"/>
      <c r="L17" s="2"/>
      <c r="M17" s="2"/>
      <c r="N17" s="2"/>
      <c r="O17" s="3"/>
      <c r="P17" s="2"/>
      <c r="Q17" s="2"/>
      <c r="R17" s="2"/>
      <c r="S17" s="2"/>
      <c r="T17" s="2"/>
      <c r="U17" s="2"/>
      <c r="V17" s="2"/>
      <c r="W17" s="2"/>
      <c r="X17" s="2"/>
      <c r="Y17" s="2" t="s">
        <v>70</v>
      </c>
      <c r="Z17" s="2"/>
      <c r="AA17" s="2"/>
      <c r="AB17" s="2"/>
    </row>
    <row r="18" spans="1:47" x14ac:dyDescent="0.3">
      <c r="A18" s="10" t="s">
        <v>157</v>
      </c>
      <c r="B18" s="2"/>
      <c r="C18" s="25">
        <f>'Inv. Rec.'!D5</f>
        <v>67012.200000000012</v>
      </c>
      <c r="D18" s="170">
        <f>'Inv. Rec.'!E5</f>
        <v>396097.85000000003</v>
      </c>
      <c r="E18" s="170">
        <f>'Inv. Rec.'!F5</f>
        <v>19296.53</v>
      </c>
      <c r="F18" s="26">
        <f>'Inv. Rec.'!G5</f>
        <v>39072.950000000004</v>
      </c>
      <c r="G18" s="26">
        <f>'Inv. Rec.'!H5</f>
        <v>160438.26</v>
      </c>
      <c r="H18" s="26">
        <f>'Inv. Rec.'!I5</f>
        <v>33128.239999999998</v>
      </c>
      <c r="I18" s="26">
        <f>'Inv. Rec.'!J5</f>
        <v>238980.98</v>
      </c>
      <c r="J18" s="26">
        <f>'Inv. Rec.'!K5</f>
        <v>47427.44</v>
      </c>
      <c r="K18" s="26">
        <f>'Inv. Rec.'!L5</f>
        <v>52378.44</v>
      </c>
      <c r="L18" s="26">
        <f>'Inv. Rec.'!M5</f>
        <v>57693.05</v>
      </c>
      <c r="M18" s="27">
        <f>'Inv. Rec.'!N5</f>
        <v>9995.44</v>
      </c>
      <c r="N18" s="2"/>
      <c r="O18" s="28"/>
      <c r="P18" s="26">
        <f t="shared" ref="P18:P24" si="14">D18-C18</f>
        <v>329085.65000000002</v>
      </c>
      <c r="Q18" s="26">
        <f t="shared" ref="Q18:Q24" si="15">E18-D18</f>
        <v>-376801.32000000007</v>
      </c>
      <c r="R18" s="26">
        <f t="shared" ref="R18:R24" si="16">F18-E18</f>
        <v>19776.420000000006</v>
      </c>
      <c r="S18" s="26">
        <f t="shared" ref="S18:S24" si="17">G18-F18</f>
        <v>121365.31</v>
      </c>
      <c r="T18" s="26">
        <f t="shared" ref="T18:T24" si="18">H18-G18</f>
        <v>-127310.02000000002</v>
      </c>
      <c r="U18" s="26">
        <f t="shared" ref="U18:U24" si="19">I18-H18</f>
        <v>205852.74000000002</v>
      </c>
      <c r="V18" s="26">
        <f t="shared" ref="V18:V24" si="20">J18-I18</f>
        <v>-191553.54</v>
      </c>
      <c r="W18" s="26">
        <f t="shared" ref="W18:W24" si="21">K18-J18</f>
        <v>4951</v>
      </c>
      <c r="X18" s="26">
        <f t="shared" ref="X18:X24" si="22">L18-K18</f>
        <v>5314.6100000000006</v>
      </c>
      <c r="Y18" s="26">
        <f t="shared" ref="Y18:Y24" si="23">M18-L18</f>
        <v>-47697.61</v>
      </c>
      <c r="Z18" s="27">
        <f t="shared" ref="Z18:Z24" si="24">N18-M18</f>
        <v>-9995.44</v>
      </c>
      <c r="AA18" s="2"/>
      <c r="AB18" s="29"/>
    </row>
    <row r="19" spans="1:47" x14ac:dyDescent="0.3">
      <c r="A19" s="11" t="s">
        <v>57</v>
      </c>
      <c r="B19" s="2"/>
      <c r="C19" s="12">
        <f>'Inv. Rec.'!D9</f>
        <v>33180.480000000003</v>
      </c>
      <c r="D19" s="172">
        <f>'Inv. Rec.'!E9</f>
        <v>16793.52</v>
      </c>
      <c r="E19" s="172">
        <f>'Inv. Rec.'!F9</f>
        <v>103633</v>
      </c>
      <c r="F19" s="7">
        <f>'Inv. Rec.'!G9</f>
        <v>387216.07</v>
      </c>
      <c r="G19" s="7">
        <f>'Inv. Rec.'!H9</f>
        <v>95506.62</v>
      </c>
      <c r="H19" s="7">
        <f>'Inv. Rec.'!I9</f>
        <v>0</v>
      </c>
      <c r="I19" s="7">
        <f>'Inv. Rec.'!J9</f>
        <v>0</v>
      </c>
      <c r="J19" s="7">
        <f>'Inv. Rec.'!K9</f>
        <v>0</v>
      </c>
      <c r="K19" s="7">
        <f>'Inv. Rec.'!L9</f>
        <v>0</v>
      </c>
      <c r="L19" s="7">
        <f>'Inv. Rec.'!M9</f>
        <v>0</v>
      </c>
      <c r="M19" s="13">
        <f>'Inv. Rec.'!N9</f>
        <v>1784.26</v>
      </c>
      <c r="N19" s="2"/>
      <c r="O19" s="20"/>
      <c r="P19" s="58">
        <f t="shared" si="14"/>
        <v>-16386.960000000003</v>
      </c>
      <c r="Q19" s="58">
        <f t="shared" si="15"/>
        <v>86839.48</v>
      </c>
      <c r="R19" s="58">
        <f t="shared" si="16"/>
        <v>283583.07</v>
      </c>
      <c r="S19" s="58">
        <f t="shared" si="17"/>
        <v>-291709.45</v>
      </c>
      <c r="T19" s="58">
        <f t="shared" si="18"/>
        <v>-95506.62</v>
      </c>
      <c r="U19" s="58">
        <f t="shared" si="19"/>
        <v>0</v>
      </c>
      <c r="V19" s="58">
        <f t="shared" si="20"/>
        <v>0</v>
      </c>
      <c r="W19" s="58">
        <f t="shared" si="21"/>
        <v>0</v>
      </c>
      <c r="X19" s="58">
        <f t="shared" si="22"/>
        <v>0</v>
      </c>
      <c r="Y19" s="58">
        <f t="shared" si="23"/>
        <v>1784.26</v>
      </c>
      <c r="Z19" s="13">
        <f t="shared" si="24"/>
        <v>-1784.26</v>
      </c>
      <c r="AA19" s="2"/>
      <c r="AB19" s="48"/>
    </row>
    <row r="20" spans="1:47" x14ac:dyDescent="0.3">
      <c r="A20" s="11" t="s">
        <v>160</v>
      </c>
      <c r="B20" s="2"/>
      <c r="C20" s="12">
        <f>'Inv. Rec.'!D12</f>
        <v>0</v>
      </c>
      <c r="D20" s="172">
        <f>'Inv. Rec.'!E12</f>
        <v>100000</v>
      </c>
      <c r="E20" s="172">
        <f>'Inv. Rec.'!F12</f>
        <v>230000</v>
      </c>
      <c r="F20" s="7">
        <f>'Inv. Rec.'!G12</f>
        <v>830381</v>
      </c>
      <c r="G20" s="7">
        <f>'Inv. Rec.'!H12</f>
        <v>88565</v>
      </c>
      <c r="H20" s="7">
        <f>'Inv. Rec.'!I12</f>
        <v>230000</v>
      </c>
      <c r="I20" s="7">
        <f>'Inv. Rec.'!J12</f>
        <v>0</v>
      </c>
      <c r="J20" s="7">
        <f>'Inv. Rec.'!K12</f>
        <v>200000</v>
      </c>
      <c r="K20" s="7">
        <f>'Inv. Rec.'!L12</f>
        <v>0</v>
      </c>
      <c r="L20" s="7">
        <f>'Inv. Rec.'!M12</f>
        <v>0</v>
      </c>
      <c r="M20" s="13">
        <f>'Inv. Rec.'!N12</f>
        <v>0</v>
      </c>
      <c r="N20" s="2"/>
      <c r="O20" s="20"/>
      <c r="P20" s="7">
        <f t="shared" si="14"/>
        <v>100000</v>
      </c>
      <c r="Q20" s="7">
        <f t="shared" si="15"/>
        <v>130000</v>
      </c>
      <c r="R20" s="7">
        <f t="shared" si="16"/>
        <v>600381</v>
      </c>
      <c r="S20" s="7">
        <f t="shared" si="17"/>
        <v>-741816</v>
      </c>
      <c r="T20" s="7">
        <f t="shared" si="18"/>
        <v>141435</v>
      </c>
      <c r="U20" s="7">
        <f t="shared" si="19"/>
        <v>-230000</v>
      </c>
      <c r="V20" s="7">
        <f t="shared" si="20"/>
        <v>200000</v>
      </c>
      <c r="W20" s="7">
        <f t="shared" si="21"/>
        <v>-200000</v>
      </c>
      <c r="X20" s="7">
        <f t="shared" si="22"/>
        <v>0</v>
      </c>
      <c r="Y20" s="7">
        <f t="shared" si="23"/>
        <v>0</v>
      </c>
      <c r="Z20" s="13">
        <f t="shared" si="24"/>
        <v>0</v>
      </c>
      <c r="AA20" s="2"/>
      <c r="AB20" s="23"/>
    </row>
    <row r="21" spans="1:47" x14ac:dyDescent="0.3">
      <c r="A21" s="11" t="s">
        <v>44</v>
      </c>
      <c r="B21" s="2"/>
      <c r="C21" s="12">
        <f>'Inv. Rec.'!D16</f>
        <v>0</v>
      </c>
      <c r="D21" s="172">
        <f>'Inv. Rec.'!E16</f>
        <v>0</v>
      </c>
      <c r="E21" s="172">
        <f>'Inv. Rec.'!F16</f>
        <v>0</v>
      </c>
      <c r="F21" s="7">
        <f>'Inv. Rec.'!G16</f>
        <v>40119.82</v>
      </c>
      <c r="G21" s="7">
        <f>'Inv. Rec.'!H16</f>
        <v>0</v>
      </c>
      <c r="H21" s="7">
        <f>'Inv. Rec.'!I16</f>
        <v>0</v>
      </c>
      <c r="I21" s="7">
        <f>'Inv. Rec.'!J16</f>
        <v>0</v>
      </c>
      <c r="J21" s="7">
        <f>'Inv. Rec.'!K16</f>
        <v>0</v>
      </c>
      <c r="K21" s="7">
        <f>'Inv. Rec.'!L16</f>
        <v>0</v>
      </c>
      <c r="L21" s="7">
        <f>'Inv. Rec.'!M16</f>
        <v>0</v>
      </c>
      <c r="M21" s="13">
        <f>'Inv. Rec.'!N16</f>
        <v>0</v>
      </c>
      <c r="N21" s="2"/>
      <c r="O21" s="20"/>
      <c r="P21" s="7">
        <f t="shared" si="14"/>
        <v>0</v>
      </c>
      <c r="Q21" s="7">
        <f t="shared" si="15"/>
        <v>0</v>
      </c>
      <c r="R21" s="7">
        <f t="shared" si="16"/>
        <v>40119.82</v>
      </c>
      <c r="S21" s="7">
        <f t="shared" si="17"/>
        <v>-40119.82</v>
      </c>
      <c r="T21" s="7">
        <f t="shared" si="18"/>
        <v>0</v>
      </c>
      <c r="U21" s="7">
        <f t="shared" si="19"/>
        <v>0</v>
      </c>
      <c r="V21" s="7">
        <f t="shared" si="20"/>
        <v>0</v>
      </c>
      <c r="W21" s="7">
        <f t="shared" si="21"/>
        <v>0</v>
      </c>
      <c r="X21" s="7">
        <f t="shared" si="22"/>
        <v>0</v>
      </c>
      <c r="Y21" s="7">
        <f t="shared" si="23"/>
        <v>0</v>
      </c>
      <c r="Z21" s="13">
        <f t="shared" si="24"/>
        <v>0</v>
      </c>
      <c r="AA21" s="2"/>
      <c r="AB21" s="23"/>
    </row>
    <row r="22" spans="1:47" x14ac:dyDescent="0.3">
      <c r="A22" s="11" t="s">
        <v>169</v>
      </c>
      <c r="B22" s="2"/>
      <c r="C22" s="12">
        <f>'Inv. Rec.'!D21</f>
        <v>28676.55</v>
      </c>
      <c r="D22" s="172">
        <f>'Inv. Rec.'!E21</f>
        <v>27694.03</v>
      </c>
      <c r="E22" s="172">
        <f>'Inv. Rec.'!F21</f>
        <v>85786.03</v>
      </c>
      <c r="F22" s="7">
        <f>'Inv. Rec.'!G21</f>
        <v>78433.91</v>
      </c>
      <c r="G22" s="7">
        <f>'Inv. Rec.'!H21</f>
        <v>54706.13</v>
      </c>
      <c r="H22" s="7">
        <f>'Inv. Rec.'!I21</f>
        <v>54582</v>
      </c>
      <c r="I22" s="7">
        <f>'Inv. Rec.'!J21</f>
        <v>51544.09</v>
      </c>
      <c r="J22" s="7">
        <f>'Inv. Rec.'!K21</f>
        <v>52352</v>
      </c>
      <c r="K22" s="7">
        <f>'Inv. Rec.'!L21</f>
        <v>69662.16</v>
      </c>
      <c r="L22" s="7">
        <f>'Inv. Rec.'!M21</f>
        <v>69696</v>
      </c>
      <c r="M22" s="57">
        <f>'Inv. Rec.'!N21</f>
        <v>70417.25</v>
      </c>
      <c r="N22" s="2"/>
      <c r="O22" s="20"/>
      <c r="P22" s="7">
        <f t="shared" si="14"/>
        <v>-982.52000000000044</v>
      </c>
      <c r="Q22" s="7">
        <f t="shared" si="15"/>
        <v>58092</v>
      </c>
      <c r="R22" s="7">
        <f t="shared" si="16"/>
        <v>-7352.1199999999953</v>
      </c>
      <c r="S22" s="7">
        <f t="shared" si="17"/>
        <v>-23727.780000000006</v>
      </c>
      <c r="T22" s="7">
        <f t="shared" si="18"/>
        <v>-124.12999999999738</v>
      </c>
      <c r="U22" s="7">
        <f t="shared" si="19"/>
        <v>-3037.9100000000035</v>
      </c>
      <c r="V22" s="7">
        <f t="shared" si="20"/>
        <v>807.91000000000349</v>
      </c>
      <c r="W22" s="7">
        <f t="shared" si="21"/>
        <v>17310.160000000003</v>
      </c>
      <c r="X22" s="7">
        <f t="shared" si="22"/>
        <v>33.839999999996508</v>
      </c>
      <c r="Y22" s="7">
        <f t="shared" si="23"/>
        <v>721.25</v>
      </c>
      <c r="Z22" s="13">
        <f t="shared" si="24"/>
        <v>-70417.25</v>
      </c>
      <c r="AA22" s="2"/>
      <c r="AB22" s="23"/>
    </row>
    <row r="23" spans="1:47" x14ac:dyDescent="0.3">
      <c r="A23" s="11" t="s">
        <v>50</v>
      </c>
      <c r="B23" s="2"/>
      <c r="C23" s="12">
        <f>'Inv. Rec.'!D27</f>
        <v>0</v>
      </c>
      <c r="D23" s="172">
        <f>'Inv. Rec.'!E27</f>
        <v>77013.100000000006</v>
      </c>
      <c r="E23" s="172">
        <f>'Inv. Rec.'!F27</f>
        <v>0</v>
      </c>
      <c r="F23" s="7">
        <f>'Inv. Rec.'!G27</f>
        <v>7217.57</v>
      </c>
      <c r="G23" s="7">
        <f>'Inv. Rec.'!H27</f>
        <v>0</v>
      </c>
      <c r="H23" s="7">
        <f>'Inv. Rec.'!I27</f>
        <v>0</v>
      </c>
      <c r="I23" s="7">
        <f>'Inv. Rec.'!J27</f>
        <v>0</v>
      </c>
      <c r="J23" s="7">
        <f>'Inv. Rec.'!K27</f>
        <v>0</v>
      </c>
      <c r="K23" s="7">
        <f>'Inv. Rec.'!L27</f>
        <v>0</v>
      </c>
      <c r="L23" s="7">
        <f>'Inv. Rec.'!M27</f>
        <v>0</v>
      </c>
      <c r="M23" s="57">
        <f>'Inv. Rec.'!N27</f>
        <v>546.19000000000005</v>
      </c>
      <c r="N23" s="2"/>
      <c r="O23" s="20"/>
      <c r="P23" s="7">
        <f t="shared" si="14"/>
        <v>77013.100000000006</v>
      </c>
      <c r="Q23" s="7">
        <f t="shared" si="15"/>
        <v>-77013.100000000006</v>
      </c>
      <c r="R23" s="7">
        <f t="shared" si="16"/>
        <v>7217.57</v>
      </c>
      <c r="S23" s="7">
        <f t="shared" si="17"/>
        <v>-7217.57</v>
      </c>
      <c r="T23" s="7">
        <f t="shared" si="18"/>
        <v>0</v>
      </c>
      <c r="U23" s="7">
        <f t="shared" si="19"/>
        <v>0</v>
      </c>
      <c r="V23" s="7">
        <f t="shared" si="20"/>
        <v>0</v>
      </c>
      <c r="W23" s="7">
        <f t="shared" si="21"/>
        <v>0</v>
      </c>
      <c r="X23" s="7">
        <f t="shared" si="22"/>
        <v>0</v>
      </c>
      <c r="Y23" s="7">
        <f t="shared" si="23"/>
        <v>546.19000000000005</v>
      </c>
      <c r="Z23" s="13">
        <f t="shared" si="24"/>
        <v>-546.19000000000005</v>
      </c>
      <c r="AA23" s="2"/>
      <c r="AB23" s="23"/>
    </row>
    <row r="24" spans="1:47" ht="15" thickBot="1" x14ac:dyDescent="0.35">
      <c r="A24" s="56" t="s">
        <v>45</v>
      </c>
      <c r="B24" s="2"/>
      <c r="C24" s="14">
        <v>49116.09</v>
      </c>
      <c r="D24" s="151">
        <v>0</v>
      </c>
      <c r="E24" s="151">
        <v>24211.89</v>
      </c>
      <c r="F24" s="15">
        <v>173934.51</v>
      </c>
      <c r="G24" s="15">
        <v>263039.92</v>
      </c>
      <c r="H24" s="15">
        <v>19872.48</v>
      </c>
      <c r="I24" s="15">
        <v>233284.5</v>
      </c>
      <c r="J24" s="15">
        <v>0</v>
      </c>
      <c r="K24" s="15">
        <v>0</v>
      </c>
      <c r="L24" s="15">
        <v>0</v>
      </c>
      <c r="M24" s="16">
        <v>0</v>
      </c>
      <c r="N24" s="2"/>
      <c r="O24" s="21"/>
      <c r="P24" s="15">
        <f t="shared" si="14"/>
        <v>-49116.09</v>
      </c>
      <c r="Q24" s="15">
        <f t="shared" si="15"/>
        <v>24211.89</v>
      </c>
      <c r="R24" s="15">
        <f t="shared" si="16"/>
        <v>149722.62</v>
      </c>
      <c r="S24" s="15">
        <f t="shared" si="17"/>
        <v>89105.409999999974</v>
      </c>
      <c r="T24" s="15">
        <f t="shared" si="18"/>
        <v>-243167.43999999997</v>
      </c>
      <c r="U24" s="15">
        <f t="shared" si="19"/>
        <v>213412.02</v>
      </c>
      <c r="V24" s="15">
        <f t="shared" si="20"/>
        <v>-233284.5</v>
      </c>
      <c r="W24" s="15">
        <f t="shared" si="21"/>
        <v>0</v>
      </c>
      <c r="X24" s="15">
        <f t="shared" si="22"/>
        <v>0</v>
      </c>
      <c r="Y24" s="15">
        <f t="shared" si="23"/>
        <v>0</v>
      </c>
      <c r="Z24" s="16">
        <f t="shared" si="24"/>
        <v>0</v>
      </c>
      <c r="AA24" s="2"/>
      <c r="AB24" s="24"/>
    </row>
    <row r="25" spans="1:47" ht="15" thickBot="1" x14ac:dyDescent="0.35"/>
    <row r="26" spans="1:47" ht="18.600000000000001" thickBot="1" x14ac:dyDescent="0.35">
      <c r="A26" s="49" t="s">
        <v>54</v>
      </c>
      <c r="B26" s="4"/>
      <c r="C26" s="50">
        <f>SUM(C18:C24)</f>
        <v>177985.32</v>
      </c>
      <c r="D26" s="175">
        <f t="shared" ref="D26:M26" si="25">SUM(D18:D24)</f>
        <v>617598.5</v>
      </c>
      <c r="E26" s="175">
        <f t="shared" si="25"/>
        <v>462927.45000000007</v>
      </c>
      <c r="F26" s="51">
        <f t="shared" si="25"/>
        <v>1556375.83</v>
      </c>
      <c r="G26" s="51">
        <f t="shared" si="25"/>
        <v>662255.92999999993</v>
      </c>
      <c r="H26" s="51">
        <f t="shared" si="25"/>
        <v>337582.72</v>
      </c>
      <c r="I26" s="51">
        <f t="shared" si="25"/>
        <v>523809.57</v>
      </c>
      <c r="J26" s="51">
        <f t="shared" si="25"/>
        <v>299779.44</v>
      </c>
      <c r="K26" s="51">
        <f t="shared" si="25"/>
        <v>122040.6</v>
      </c>
      <c r="L26" s="51">
        <f t="shared" si="25"/>
        <v>127389.05</v>
      </c>
      <c r="M26" s="51">
        <f t="shared" si="25"/>
        <v>82743.14</v>
      </c>
      <c r="N26" s="52"/>
      <c r="O26" s="53"/>
      <c r="P26" s="54">
        <f>D26-C26</f>
        <v>439613.18</v>
      </c>
      <c r="Q26" s="54">
        <f t="shared" ref="Q26" si="26">E26-D26</f>
        <v>-154671.04999999993</v>
      </c>
      <c r="R26" s="54">
        <f t="shared" ref="R26" si="27">F26-E26</f>
        <v>1093448.3799999999</v>
      </c>
      <c r="S26" s="54">
        <f t="shared" ref="S26" si="28">G26-F26</f>
        <v>-894119.90000000014</v>
      </c>
      <c r="T26" s="54">
        <f t="shared" ref="T26" si="29">H26-G26</f>
        <v>-324673.20999999996</v>
      </c>
      <c r="U26" s="54">
        <f t="shared" ref="U26" si="30">I26-H26</f>
        <v>186226.85000000003</v>
      </c>
      <c r="V26" s="54">
        <f t="shared" ref="V26" si="31">J26-I26</f>
        <v>-224030.13</v>
      </c>
      <c r="W26" s="54">
        <f t="shared" ref="W26" si="32">K26-J26</f>
        <v>-177738.84</v>
      </c>
      <c r="X26" s="54">
        <f t="shared" ref="X26" si="33">L26-K26</f>
        <v>5348.4499999999971</v>
      </c>
      <c r="Y26" s="54">
        <f t="shared" ref="Y26" si="34">M26-L26</f>
        <v>-44645.91</v>
      </c>
      <c r="Z26" s="51">
        <f t="shared" ref="Z26" si="35">N26-M26</f>
        <v>-82743.14</v>
      </c>
      <c r="AA26" s="3"/>
      <c r="AB26" s="42"/>
      <c r="AC26" s="2"/>
      <c r="AD26" s="2"/>
      <c r="AE26" s="2"/>
      <c r="AF26" s="2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x14ac:dyDescent="0.3">
      <c r="C27" s="55" t="b">
        <f>C26='Inv. Rec.'!D36</f>
        <v>1</v>
      </c>
      <c r="D27" s="55" t="b">
        <f>D26='Inv. Rec.'!E36</f>
        <v>1</v>
      </c>
      <c r="E27" s="55" t="b">
        <f>E26='Inv. Rec.'!F36</f>
        <v>1</v>
      </c>
      <c r="F27" s="55" t="b">
        <f>F26='Inv. Rec.'!G36</f>
        <v>1</v>
      </c>
      <c r="G27" s="55" t="b">
        <f>G26='Inv. Rec.'!H36</f>
        <v>1</v>
      </c>
      <c r="H27" s="55" t="b">
        <f>H26='Inv. Rec.'!I36</f>
        <v>1</v>
      </c>
      <c r="I27" s="55" t="b">
        <f>I26='Inv. Rec.'!J36</f>
        <v>1</v>
      </c>
      <c r="J27" s="55" t="b">
        <f>J26='Inv. Rec.'!K36</f>
        <v>1</v>
      </c>
      <c r="K27" s="55" t="b">
        <f>K26='Inv. Rec.'!L36</f>
        <v>1</v>
      </c>
      <c r="L27" s="55" t="b">
        <f>L26='Inv. Rec.'!M36</f>
        <v>1</v>
      </c>
      <c r="M27" s="55" t="b">
        <f>M26='Inv. Rec.'!N36</f>
        <v>1</v>
      </c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30" spans="1:47" x14ac:dyDescent="0.3">
      <c r="T30" s="78"/>
    </row>
  </sheetData>
  <pageMargins left="0.25" right="0.25" top="0.75" bottom="0.75" header="0.3" footer="0.3"/>
  <pageSetup paperSize="8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9900"/>
    <pageSetUpPr fitToPage="1"/>
  </sheetPr>
  <dimension ref="A1:AV51"/>
  <sheetViews>
    <sheetView zoomScaleNormal="100" workbookViewId="0">
      <selection activeCell="A29" sqref="A29:B29"/>
    </sheetView>
  </sheetViews>
  <sheetFormatPr baseColWidth="10" defaultRowHeight="14.4" x14ac:dyDescent="0.3"/>
  <cols>
    <col min="2" max="2" width="48.88671875" style="2" customWidth="1"/>
    <col min="3" max="3" width="1.109375" style="2" customWidth="1"/>
    <col min="4" max="4" width="11.44140625" style="2"/>
    <col min="5" max="6" width="11.5546875" style="2"/>
    <col min="7" max="7" width="13.21875" style="2" bestFit="1" customWidth="1"/>
    <col min="8" max="11" width="11.44140625" style="2"/>
    <col min="12" max="13" width="13.44140625" style="2" customWidth="1"/>
    <col min="14" max="14" width="12.88671875" style="2" customWidth="1"/>
    <col min="15" max="15" width="1.109375" style="2" customWidth="1"/>
    <col min="16" max="16" width="11.44140625" style="2"/>
    <col min="17" max="17" width="11.5546875" style="2"/>
    <col min="18" max="18" width="12.21875" style="2" bestFit="1" customWidth="1"/>
    <col min="19" max="19" width="13.21875" style="2" bestFit="1" customWidth="1"/>
    <col min="20" max="20" width="12.21875" style="2" bestFit="1" customWidth="1"/>
    <col min="21" max="21" width="11.44140625" style="2"/>
    <col min="22" max="22" width="12.21875" style="2" bestFit="1" customWidth="1"/>
    <col min="23" max="24" width="11.44140625" style="2"/>
    <col min="25" max="25" width="13.44140625" style="2" customWidth="1"/>
    <col min="26" max="26" width="12.88671875" style="2" customWidth="1"/>
    <col min="27" max="27" width="12.44140625" style="2" customWidth="1"/>
    <col min="28" max="28" width="1" style="2" customWidth="1"/>
    <col min="29" max="29" width="55.88671875" style="2" customWidth="1"/>
    <col min="30" max="33" width="11.44140625" style="2"/>
    <col min="34" max="48" width="11.44140625" style="1"/>
  </cols>
  <sheetData>
    <row r="1" spans="1:29" ht="23.25" customHeight="1" x14ac:dyDescent="0.3">
      <c r="A1" s="9" t="s">
        <v>140</v>
      </c>
      <c r="C1" s="9"/>
    </row>
    <row r="2" spans="1:29" ht="18.75" customHeight="1" thickBot="1" x14ac:dyDescent="0.35">
      <c r="B2" s="8"/>
      <c r="C2" s="8"/>
      <c r="D2" s="3"/>
      <c r="E2" s="3"/>
      <c r="F2" s="3"/>
      <c r="P2" s="3" t="s">
        <v>10</v>
      </c>
    </row>
    <row r="3" spans="1:29" ht="16.2" thickBot="1" x14ac:dyDescent="0.35">
      <c r="D3" s="17" t="s">
        <v>81</v>
      </c>
      <c r="E3" s="169" t="s">
        <v>82</v>
      </c>
      <c r="F3" s="169" t="s">
        <v>83</v>
      </c>
      <c r="G3" s="18" t="s">
        <v>0</v>
      </c>
      <c r="H3" s="18" t="s">
        <v>1</v>
      </c>
      <c r="I3" s="18" t="s">
        <v>2</v>
      </c>
      <c r="J3" s="18" t="s">
        <v>3</v>
      </c>
      <c r="K3" s="18" t="s">
        <v>4</v>
      </c>
      <c r="L3" s="18" t="s">
        <v>5</v>
      </c>
      <c r="M3" s="124" t="s">
        <v>6</v>
      </c>
      <c r="N3" s="19" t="s">
        <v>70</v>
      </c>
      <c r="P3" s="17" t="s">
        <v>81</v>
      </c>
      <c r="Q3" s="18" t="s">
        <v>82</v>
      </c>
      <c r="R3" s="18" t="s">
        <v>83</v>
      </c>
      <c r="S3" s="18" t="s">
        <v>0</v>
      </c>
      <c r="T3" s="18" t="s">
        <v>1</v>
      </c>
      <c r="U3" s="18" t="s">
        <v>2</v>
      </c>
      <c r="V3" s="18" t="s">
        <v>3</v>
      </c>
      <c r="W3" s="18" t="s">
        <v>4</v>
      </c>
      <c r="X3" s="18" t="s">
        <v>5</v>
      </c>
      <c r="Y3" s="18" t="s">
        <v>6</v>
      </c>
      <c r="Z3" s="18" t="s">
        <v>70</v>
      </c>
      <c r="AA3" s="19" t="s">
        <v>101</v>
      </c>
      <c r="AC3" s="22" t="s">
        <v>8</v>
      </c>
    </row>
    <row r="4" spans="1:29" ht="27.75" customHeight="1" x14ac:dyDescent="0.3">
      <c r="A4" s="64"/>
      <c r="B4" s="8" t="s">
        <v>59</v>
      </c>
      <c r="D4" s="3" t="s">
        <v>49</v>
      </c>
      <c r="E4" s="3"/>
      <c r="F4" s="3"/>
      <c r="L4" s="5"/>
      <c r="M4" s="5"/>
      <c r="N4" s="5"/>
      <c r="P4" s="6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C4" s="4"/>
    </row>
    <row r="5" spans="1:29" ht="25.2" customHeight="1" thickBot="1" x14ac:dyDescent="0.35">
      <c r="A5" s="64"/>
      <c r="B5" s="8"/>
      <c r="C5" s="8"/>
      <c r="D5" s="43">
        <f>SUM(D6:D8)</f>
        <v>14450.98</v>
      </c>
      <c r="E5" s="43">
        <f t="shared" ref="E5:N5" si="0">SUM(E6:E8)</f>
        <v>89817.25</v>
      </c>
      <c r="F5" s="43">
        <f t="shared" si="0"/>
        <v>15200.57</v>
      </c>
      <c r="G5" s="43">
        <f t="shared" si="0"/>
        <v>131638.39999999999</v>
      </c>
      <c r="H5" s="43">
        <f t="shared" si="0"/>
        <v>53215.189999999995</v>
      </c>
      <c r="I5" s="43">
        <f t="shared" si="0"/>
        <v>440634.41000000003</v>
      </c>
      <c r="J5" s="43">
        <f t="shared" si="0"/>
        <v>62209.93</v>
      </c>
      <c r="K5" s="43">
        <f t="shared" si="0"/>
        <v>292696.98</v>
      </c>
      <c r="L5" s="43">
        <f t="shared" si="0"/>
        <v>266704.40000000002</v>
      </c>
      <c r="M5" s="43">
        <f t="shared" si="0"/>
        <v>67001.47</v>
      </c>
      <c r="N5" s="43">
        <f t="shared" si="0"/>
        <v>68845.19</v>
      </c>
      <c r="P5" s="6"/>
      <c r="Q5" s="43">
        <f t="shared" ref="Q5" si="1">D5-A5</f>
        <v>14450.98</v>
      </c>
      <c r="R5" s="43">
        <f t="shared" ref="R5" si="2">E5-B5</f>
        <v>89817.25</v>
      </c>
      <c r="S5" s="43">
        <f t="shared" ref="S5" si="3">F5-C5</f>
        <v>15200.57</v>
      </c>
      <c r="T5" s="43">
        <f>G5-D5</f>
        <v>117187.42</v>
      </c>
      <c r="U5" s="43">
        <f t="shared" ref="U5" si="4">H5-G5</f>
        <v>-78423.209999999992</v>
      </c>
      <c r="V5" s="43">
        <f t="shared" ref="V5" si="5">I5-H5</f>
        <v>387419.22000000003</v>
      </c>
      <c r="W5" s="43">
        <f t="shared" ref="W5" si="6">J5-I5</f>
        <v>-378424.48000000004</v>
      </c>
      <c r="X5" s="43">
        <f t="shared" ref="X5" si="7">K5-J5</f>
        <v>230487.05</v>
      </c>
      <c r="Y5" s="43">
        <f t="shared" ref="Y5" si="8">L5-K5</f>
        <v>-25992.579999999958</v>
      </c>
      <c r="Z5" s="43">
        <f t="shared" ref="Z5" si="9">M5-L5</f>
        <v>-199702.93000000002</v>
      </c>
      <c r="AA5" s="43">
        <f>N5-D5</f>
        <v>54394.210000000006</v>
      </c>
      <c r="AC5" s="4"/>
    </row>
    <row r="6" spans="1:29" x14ac:dyDescent="0.3">
      <c r="A6" s="65">
        <v>1641</v>
      </c>
      <c r="B6" s="69" t="s">
        <v>142</v>
      </c>
      <c r="C6" s="4"/>
      <c r="D6" s="25">
        <v>14126.98</v>
      </c>
      <c r="E6" s="170">
        <v>89493.25</v>
      </c>
      <c r="F6" s="170">
        <v>14876.57</v>
      </c>
      <c r="G6" s="26">
        <v>131314.4</v>
      </c>
      <c r="H6" s="26">
        <v>44625.13</v>
      </c>
      <c r="I6" s="26">
        <v>426140.02</v>
      </c>
      <c r="J6" s="26">
        <v>47715.54</v>
      </c>
      <c r="K6" s="26">
        <v>279354.15999999997</v>
      </c>
      <c r="L6" s="26">
        <v>251058.44</v>
      </c>
      <c r="M6" s="125">
        <v>52831.08</v>
      </c>
      <c r="N6" s="27">
        <v>54674.8</v>
      </c>
      <c r="P6" s="28"/>
      <c r="Q6" s="26">
        <f>E6-D6</f>
        <v>75366.27</v>
      </c>
      <c r="R6" s="26">
        <f t="shared" ref="R6:R8" si="10">F6-E6</f>
        <v>-74616.679999999993</v>
      </c>
      <c r="S6" s="26">
        <f t="shared" ref="S6:S8" si="11">G6-F6</f>
        <v>116437.82999999999</v>
      </c>
      <c r="T6" s="26">
        <f t="shared" ref="T6:T8" si="12">H6-G6</f>
        <v>-86689.26999999999</v>
      </c>
      <c r="U6" s="26">
        <f t="shared" ref="U6:U8" si="13">I6-H6</f>
        <v>381514.89</v>
      </c>
      <c r="V6" s="26">
        <f t="shared" ref="V6:V8" si="14">J6-I6</f>
        <v>-378424.48000000004</v>
      </c>
      <c r="W6" s="26">
        <f t="shared" ref="W6:W8" si="15">K6-J6</f>
        <v>231638.61999999997</v>
      </c>
      <c r="X6" s="26">
        <f t="shared" ref="X6:X8" si="16">L6-K6</f>
        <v>-28295.719999999972</v>
      </c>
      <c r="Y6" s="26">
        <f t="shared" ref="Y6:Y8" si="17">M6-L6</f>
        <v>-198227.36</v>
      </c>
      <c r="Z6" s="26">
        <f t="shared" ref="Z6:Z8" si="18">N6-M6</f>
        <v>1843.7200000000012</v>
      </c>
      <c r="AA6" s="27">
        <f>N6-D6</f>
        <v>40547.820000000007</v>
      </c>
      <c r="AC6" s="30"/>
    </row>
    <row r="7" spans="1:29" x14ac:dyDescent="0.3">
      <c r="A7" s="154">
        <v>1681</v>
      </c>
      <c r="B7" s="155" t="s">
        <v>143</v>
      </c>
      <c r="C7" s="4"/>
      <c r="D7" s="156">
        <v>324</v>
      </c>
      <c r="E7" s="187">
        <v>324</v>
      </c>
      <c r="F7" s="187">
        <v>324</v>
      </c>
      <c r="G7" s="131">
        <v>324</v>
      </c>
      <c r="H7" s="131">
        <v>324</v>
      </c>
      <c r="I7" s="131">
        <v>324</v>
      </c>
      <c r="J7" s="131">
        <v>324</v>
      </c>
      <c r="K7" s="131">
        <v>324</v>
      </c>
      <c r="L7" s="131">
        <v>324</v>
      </c>
      <c r="M7" s="132">
        <v>0</v>
      </c>
      <c r="N7" s="157">
        <v>0</v>
      </c>
      <c r="P7" s="20"/>
      <c r="Q7" s="7">
        <f t="shared" ref="Q7:Q8" si="19">E7-D7</f>
        <v>0</v>
      </c>
      <c r="R7" s="7">
        <f t="shared" si="10"/>
        <v>0</v>
      </c>
      <c r="S7" s="7">
        <f t="shared" si="11"/>
        <v>0</v>
      </c>
      <c r="T7" s="7">
        <f t="shared" si="12"/>
        <v>0</v>
      </c>
      <c r="U7" s="7">
        <f t="shared" si="13"/>
        <v>0</v>
      </c>
      <c r="V7" s="7">
        <f t="shared" si="14"/>
        <v>0</v>
      </c>
      <c r="W7" s="7">
        <f t="shared" si="15"/>
        <v>0</v>
      </c>
      <c r="X7" s="7">
        <f t="shared" si="16"/>
        <v>0</v>
      </c>
      <c r="Y7" s="7">
        <f t="shared" si="17"/>
        <v>-324</v>
      </c>
      <c r="Z7" s="7">
        <f t="shared" si="18"/>
        <v>0</v>
      </c>
      <c r="AA7" s="13">
        <f t="shared" ref="AA7:AA8" si="20">N7-D7</f>
        <v>-324</v>
      </c>
      <c r="AC7" s="159"/>
    </row>
    <row r="8" spans="1:29" ht="15" thickBot="1" x14ac:dyDescent="0.35">
      <c r="A8" s="67">
        <v>1687</v>
      </c>
      <c r="B8" s="70" t="s">
        <v>144</v>
      </c>
      <c r="C8" s="4"/>
      <c r="D8" s="14">
        <v>0</v>
      </c>
      <c r="E8" s="151">
        <v>0</v>
      </c>
      <c r="F8" s="151">
        <v>0</v>
      </c>
      <c r="G8" s="15">
        <v>0</v>
      </c>
      <c r="H8" s="15">
        <v>8266.06</v>
      </c>
      <c r="I8" s="15">
        <v>14170.39</v>
      </c>
      <c r="J8" s="15">
        <v>14170.39</v>
      </c>
      <c r="K8" s="15">
        <v>13018.82</v>
      </c>
      <c r="L8" s="15">
        <v>15321.96</v>
      </c>
      <c r="M8" s="127">
        <v>14170.39</v>
      </c>
      <c r="N8" s="16">
        <v>14170.39</v>
      </c>
      <c r="P8" s="21"/>
      <c r="Q8" s="15">
        <f t="shared" si="19"/>
        <v>0</v>
      </c>
      <c r="R8" s="15">
        <f t="shared" si="10"/>
        <v>0</v>
      </c>
      <c r="S8" s="15">
        <f t="shared" si="11"/>
        <v>0</v>
      </c>
      <c r="T8" s="15">
        <f t="shared" si="12"/>
        <v>8266.06</v>
      </c>
      <c r="U8" s="15">
        <f t="shared" si="13"/>
        <v>5904.33</v>
      </c>
      <c r="V8" s="15">
        <f t="shared" si="14"/>
        <v>0</v>
      </c>
      <c r="W8" s="15">
        <f t="shared" si="15"/>
        <v>-1151.5699999999997</v>
      </c>
      <c r="X8" s="15">
        <f t="shared" si="16"/>
        <v>2303.1399999999994</v>
      </c>
      <c r="Y8" s="15">
        <f t="shared" si="17"/>
        <v>-1151.5699999999997</v>
      </c>
      <c r="Z8" s="15">
        <f t="shared" si="18"/>
        <v>0</v>
      </c>
      <c r="AA8" s="16">
        <f t="shared" si="20"/>
        <v>14170.39</v>
      </c>
      <c r="AC8" s="80"/>
    </row>
    <row r="9" spans="1:29" ht="27.75" customHeight="1" x14ac:dyDescent="0.3">
      <c r="B9" s="8" t="s">
        <v>40</v>
      </c>
      <c r="C9" s="8"/>
      <c r="D9" s="3" t="s">
        <v>75</v>
      </c>
      <c r="E9" s="3"/>
      <c r="F9" s="3"/>
      <c r="P9" s="3"/>
    </row>
    <row r="10" spans="1:29" ht="18.75" customHeight="1" thickBot="1" x14ac:dyDescent="0.35">
      <c r="B10" s="8"/>
      <c r="C10" s="8"/>
      <c r="D10" s="43">
        <f t="shared" ref="D10:N10" si="21">SUM(D11:D11)</f>
        <v>0</v>
      </c>
      <c r="E10" s="43">
        <f t="shared" si="21"/>
        <v>445.83</v>
      </c>
      <c r="F10" s="43">
        <f t="shared" si="21"/>
        <v>6771.74</v>
      </c>
      <c r="G10" s="43">
        <f t="shared" si="21"/>
        <v>0</v>
      </c>
      <c r="H10" s="43">
        <f t="shared" si="21"/>
        <v>0</v>
      </c>
      <c r="I10" s="43">
        <f t="shared" si="21"/>
        <v>0</v>
      </c>
      <c r="J10" s="43">
        <f t="shared" si="21"/>
        <v>0</v>
      </c>
      <c r="K10" s="43">
        <f t="shared" si="21"/>
        <v>0</v>
      </c>
      <c r="L10" s="43">
        <f t="shared" si="21"/>
        <v>546.19000000000005</v>
      </c>
      <c r="M10" s="43">
        <f t="shared" si="21"/>
        <v>0</v>
      </c>
      <c r="N10" s="43">
        <f t="shared" si="21"/>
        <v>0</v>
      </c>
      <c r="P10" s="3"/>
      <c r="Q10" s="44">
        <f t="shared" ref="Q10:S10" si="22">D10-A10</f>
        <v>0</v>
      </c>
      <c r="R10" s="44">
        <f t="shared" si="22"/>
        <v>445.83</v>
      </c>
      <c r="S10" s="44">
        <f t="shared" si="22"/>
        <v>6771.74</v>
      </c>
      <c r="T10" s="44">
        <f>G10-D10</f>
        <v>0</v>
      </c>
      <c r="U10" s="44">
        <f t="shared" ref="U10:Z10" si="23">H10-G10</f>
        <v>0</v>
      </c>
      <c r="V10" s="44">
        <f t="shared" si="23"/>
        <v>0</v>
      </c>
      <c r="W10" s="44">
        <f t="shared" si="23"/>
        <v>0</v>
      </c>
      <c r="X10" s="44">
        <f t="shared" si="23"/>
        <v>0</v>
      </c>
      <c r="Y10" s="44">
        <f t="shared" si="23"/>
        <v>546.19000000000005</v>
      </c>
      <c r="Z10" s="43">
        <f t="shared" si="23"/>
        <v>-546.19000000000005</v>
      </c>
      <c r="AA10" s="43">
        <f>N10-D10</f>
        <v>0</v>
      </c>
    </row>
    <row r="11" spans="1:29" ht="24.6" customHeight="1" thickBot="1" x14ac:dyDescent="0.35">
      <c r="A11" s="72">
        <v>203</v>
      </c>
      <c r="B11" s="153" t="s">
        <v>77</v>
      </c>
      <c r="D11" s="33">
        <v>0</v>
      </c>
      <c r="E11" s="173">
        <v>445.83</v>
      </c>
      <c r="F11" s="173">
        <v>6771.74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546.19000000000005</v>
      </c>
      <c r="M11" s="129">
        <v>0</v>
      </c>
      <c r="N11" s="35">
        <v>0</v>
      </c>
      <c r="P11" s="36"/>
      <c r="Q11" s="34">
        <f>E11-D11</f>
        <v>445.83</v>
      </c>
      <c r="R11" s="34">
        <f t="shared" ref="R11" si="24">F11-E11</f>
        <v>6325.91</v>
      </c>
      <c r="S11" s="34">
        <f t="shared" ref="S11" si="25">G11-F11</f>
        <v>-6771.74</v>
      </c>
      <c r="T11" s="34">
        <f t="shared" ref="T11" si="26">H11-G11</f>
        <v>0</v>
      </c>
      <c r="U11" s="34">
        <f t="shared" ref="U11" si="27">I11-H11</f>
        <v>0</v>
      </c>
      <c r="V11" s="34">
        <f t="shared" ref="V11" si="28">J11-I11</f>
        <v>0</v>
      </c>
      <c r="W11" s="34">
        <f t="shared" ref="W11" si="29">K11-J11</f>
        <v>0</v>
      </c>
      <c r="X11" s="34">
        <f t="shared" ref="X11" si="30">L11-K11</f>
        <v>546.19000000000005</v>
      </c>
      <c r="Y11" s="34">
        <f t="shared" ref="Y11" si="31">M11-L11</f>
        <v>-546.19000000000005</v>
      </c>
      <c r="Z11" s="34">
        <f t="shared" ref="Z11" si="32">N11-M11</f>
        <v>0</v>
      </c>
      <c r="AA11" s="35">
        <f>N11-D11</f>
        <v>0</v>
      </c>
      <c r="AC11" s="59"/>
    </row>
    <row r="12" spans="1:29" ht="27.75" customHeight="1" x14ac:dyDescent="0.3">
      <c r="A12" s="64"/>
      <c r="B12" s="8" t="s">
        <v>41</v>
      </c>
      <c r="D12" s="3" t="s">
        <v>42</v>
      </c>
      <c r="E12" s="3"/>
      <c r="F12" s="3"/>
      <c r="L12" s="5"/>
      <c r="M12" s="5"/>
      <c r="N12" s="5"/>
      <c r="P12" s="6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C12" s="4"/>
    </row>
    <row r="13" spans="1:29" ht="25.5" customHeight="1" thickBot="1" x14ac:dyDescent="0.35">
      <c r="A13" s="64"/>
      <c r="B13" s="8"/>
      <c r="C13" s="8"/>
      <c r="D13" s="43">
        <f t="shared" ref="D13:N13" si="33">SUM(D14:D18)</f>
        <v>10702.380000000001</v>
      </c>
      <c r="E13" s="43">
        <f t="shared" si="33"/>
        <v>26121.100000000002</v>
      </c>
      <c r="F13" s="43">
        <f t="shared" si="33"/>
        <v>17007.73</v>
      </c>
      <c r="G13" s="43">
        <f t="shared" si="33"/>
        <v>70027.97</v>
      </c>
      <c r="H13" s="43">
        <f t="shared" si="33"/>
        <v>15847.68</v>
      </c>
      <c r="I13" s="43">
        <f t="shared" si="33"/>
        <v>18876.239999999998</v>
      </c>
      <c r="J13" s="43">
        <f t="shared" si="33"/>
        <v>13302.89</v>
      </c>
      <c r="K13" s="43">
        <f t="shared" si="33"/>
        <v>14304.800000000001</v>
      </c>
      <c r="L13" s="43">
        <f t="shared" si="33"/>
        <v>27534.690000000002</v>
      </c>
      <c r="M13" s="43">
        <f t="shared" si="33"/>
        <v>11719.49</v>
      </c>
      <c r="N13" s="43">
        <f t="shared" si="33"/>
        <v>3821.7</v>
      </c>
      <c r="P13" s="6"/>
      <c r="Q13" s="43">
        <f t="shared" ref="Q13:S13" si="34">D13-A13</f>
        <v>10702.380000000001</v>
      </c>
      <c r="R13" s="43">
        <f t="shared" si="34"/>
        <v>26121.100000000002</v>
      </c>
      <c r="S13" s="43">
        <f t="shared" si="34"/>
        <v>17007.73</v>
      </c>
      <c r="T13" s="43">
        <f>G13-D13</f>
        <v>59325.59</v>
      </c>
      <c r="U13" s="43">
        <f t="shared" ref="U13:Z13" si="35">H13-G13</f>
        <v>-54180.29</v>
      </c>
      <c r="V13" s="43">
        <f t="shared" si="35"/>
        <v>3028.5599999999977</v>
      </c>
      <c r="W13" s="43">
        <f t="shared" si="35"/>
        <v>-5573.3499999999985</v>
      </c>
      <c r="X13" s="43">
        <f t="shared" si="35"/>
        <v>1001.9100000000017</v>
      </c>
      <c r="Y13" s="43">
        <f t="shared" si="35"/>
        <v>13229.890000000001</v>
      </c>
      <c r="Z13" s="43">
        <f t="shared" si="35"/>
        <v>-15815.200000000003</v>
      </c>
      <c r="AA13" s="43">
        <f>N13-D13</f>
        <v>-6880.6800000000012</v>
      </c>
      <c r="AC13" s="4"/>
    </row>
    <row r="14" spans="1:29" ht="22.2" customHeight="1" x14ac:dyDescent="0.3">
      <c r="A14" s="65">
        <v>213</v>
      </c>
      <c r="B14" s="69" t="s">
        <v>145</v>
      </c>
      <c r="C14" s="4"/>
      <c r="D14" s="25">
        <v>0</v>
      </c>
      <c r="E14" s="170">
        <v>12199.2</v>
      </c>
      <c r="F14" s="170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125">
        <v>0</v>
      </c>
      <c r="N14" s="27">
        <v>0</v>
      </c>
      <c r="P14" s="28"/>
      <c r="Q14" s="26">
        <f t="shared" ref="Q14:Q18" si="36">E14-D14</f>
        <v>12199.2</v>
      </c>
      <c r="R14" s="26">
        <f t="shared" ref="R14:R18" si="37">F14-E14</f>
        <v>-12199.2</v>
      </c>
      <c r="S14" s="26">
        <f t="shared" ref="S14:S18" si="38">G14-F14</f>
        <v>0</v>
      </c>
      <c r="T14" s="26">
        <f t="shared" ref="T14:T18" si="39">H14-G14</f>
        <v>0</v>
      </c>
      <c r="U14" s="26">
        <f t="shared" ref="U14:U18" si="40">I14-H14</f>
        <v>0</v>
      </c>
      <c r="V14" s="26">
        <f t="shared" ref="V14:V18" si="41">J14-I14</f>
        <v>0</v>
      </c>
      <c r="W14" s="26">
        <f t="shared" ref="W14:W18" si="42">K14-J14</f>
        <v>0</v>
      </c>
      <c r="X14" s="26">
        <f t="shared" ref="X14:X18" si="43">L14-K14</f>
        <v>0</v>
      </c>
      <c r="Y14" s="26">
        <f t="shared" ref="Y14:Y18" si="44">M14-L14</f>
        <v>0</v>
      </c>
      <c r="Z14" s="26">
        <f t="shared" ref="Z14:Z18" si="45">N14-M14</f>
        <v>0</v>
      </c>
      <c r="AA14" s="27">
        <f t="shared" ref="AA14:AA18" si="46">N14-D14</f>
        <v>0</v>
      </c>
      <c r="AC14" s="30"/>
    </row>
    <row r="15" spans="1:29" ht="22.2" customHeight="1" x14ac:dyDescent="0.3">
      <c r="A15" s="66">
        <v>2151</v>
      </c>
      <c r="B15" s="177" t="s">
        <v>146</v>
      </c>
      <c r="C15" s="4"/>
      <c r="D15" s="12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13">
        <v>3821.7</v>
      </c>
      <c r="P15" s="20"/>
      <c r="Q15" s="7">
        <f t="shared" si="36"/>
        <v>0</v>
      </c>
      <c r="R15" s="7">
        <f t="shared" si="37"/>
        <v>0</v>
      </c>
      <c r="S15" s="7">
        <f t="shared" si="38"/>
        <v>0</v>
      </c>
      <c r="T15" s="7">
        <f t="shared" si="39"/>
        <v>0</v>
      </c>
      <c r="U15" s="7">
        <f t="shared" si="40"/>
        <v>0</v>
      </c>
      <c r="V15" s="7">
        <f t="shared" si="41"/>
        <v>0</v>
      </c>
      <c r="W15" s="7">
        <f t="shared" si="42"/>
        <v>0</v>
      </c>
      <c r="X15" s="7">
        <f t="shared" si="43"/>
        <v>0</v>
      </c>
      <c r="Y15" s="7">
        <f t="shared" si="44"/>
        <v>0</v>
      </c>
      <c r="Z15" s="7">
        <f t="shared" si="45"/>
        <v>3821.7</v>
      </c>
      <c r="AA15" s="13">
        <f t="shared" si="46"/>
        <v>3821.7</v>
      </c>
      <c r="AC15" s="159"/>
    </row>
    <row r="16" spans="1:29" ht="22.2" customHeight="1" x14ac:dyDescent="0.3">
      <c r="A16" s="66">
        <v>21532</v>
      </c>
      <c r="B16" s="177" t="s">
        <v>155</v>
      </c>
      <c r="C16" s="4"/>
      <c r="D16" s="12">
        <v>6608.13</v>
      </c>
      <c r="E16" s="7">
        <v>6555.74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13">
        <v>0</v>
      </c>
      <c r="P16" s="20"/>
      <c r="Q16" s="7">
        <f t="shared" si="36"/>
        <v>-52.390000000000327</v>
      </c>
      <c r="R16" s="7">
        <f t="shared" si="37"/>
        <v>-6555.74</v>
      </c>
      <c r="S16" s="7">
        <f t="shared" si="38"/>
        <v>0</v>
      </c>
      <c r="T16" s="7">
        <f t="shared" si="39"/>
        <v>0</v>
      </c>
      <c r="U16" s="7">
        <f t="shared" si="40"/>
        <v>0</v>
      </c>
      <c r="V16" s="7">
        <f t="shared" si="41"/>
        <v>0</v>
      </c>
      <c r="W16" s="7">
        <f t="shared" si="42"/>
        <v>0</v>
      </c>
      <c r="X16" s="7">
        <f t="shared" si="43"/>
        <v>0</v>
      </c>
      <c r="Y16" s="7">
        <f t="shared" si="44"/>
        <v>0</v>
      </c>
      <c r="Z16" s="7">
        <f t="shared" si="45"/>
        <v>0</v>
      </c>
      <c r="AA16" s="13">
        <f t="shared" si="46"/>
        <v>-6608.13</v>
      </c>
      <c r="AC16" s="159"/>
    </row>
    <row r="17" spans="1:29" ht="22.2" customHeight="1" x14ac:dyDescent="0.3">
      <c r="A17" s="66">
        <v>2156</v>
      </c>
      <c r="B17" s="177" t="s">
        <v>147</v>
      </c>
      <c r="C17" s="4"/>
      <c r="D17" s="12">
        <v>0</v>
      </c>
      <c r="E17" s="7">
        <v>7366.16</v>
      </c>
      <c r="F17" s="7">
        <v>9613.56</v>
      </c>
      <c r="G17" s="7">
        <v>29786</v>
      </c>
      <c r="H17" s="7">
        <v>8975.06</v>
      </c>
      <c r="I17" s="7">
        <v>16700.16</v>
      </c>
      <c r="J17" s="7">
        <v>3348.89</v>
      </c>
      <c r="K17" s="7">
        <v>13419.6</v>
      </c>
      <c r="L17" s="7">
        <v>23331.02</v>
      </c>
      <c r="M17" s="7">
        <v>11719.49</v>
      </c>
      <c r="N17" s="13">
        <v>0</v>
      </c>
      <c r="P17" s="20"/>
      <c r="Q17" s="7">
        <f t="shared" si="36"/>
        <v>7366.16</v>
      </c>
      <c r="R17" s="7">
        <f t="shared" si="37"/>
        <v>2247.3999999999996</v>
      </c>
      <c r="S17" s="7">
        <f t="shared" si="38"/>
        <v>20172.440000000002</v>
      </c>
      <c r="T17" s="7">
        <f t="shared" si="39"/>
        <v>-20810.940000000002</v>
      </c>
      <c r="U17" s="7">
        <f t="shared" si="40"/>
        <v>7725.1</v>
      </c>
      <c r="V17" s="7">
        <f t="shared" si="41"/>
        <v>-13351.27</v>
      </c>
      <c r="W17" s="7">
        <f t="shared" si="42"/>
        <v>10070.710000000001</v>
      </c>
      <c r="X17" s="7">
        <f t="shared" si="43"/>
        <v>9911.42</v>
      </c>
      <c r="Y17" s="7">
        <f t="shared" si="44"/>
        <v>-11611.53</v>
      </c>
      <c r="Z17" s="7">
        <f t="shared" si="45"/>
        <v>-11719.49</v>
      </c>
      <c r="AA17" s="13">
        <f t="shared" si="46"/>
        <v>0</v>
      </c>
      <c r="AC17" s="159"/>
    </row>
    <row r="18" spans="1:29" ht="24" customHeight="1" thickBot="1" x14ac:dyDescent="0.35">
      <c r="A18" s="67">
        <v>2158</v>
      </c>
      <c r="B18" s="70" t="s">
        <v>148</v>
      </c>
      <c r="C18" s="4"/>
      <c r="D18" s="14">
        <v>4094.25</v>
      </c>
      <c r="E18" s="151">
        <v>0</v>
      </c>
      <c r="F18" s="151">
        <v>7394.17</v>
      </c>
      <c r="G18" s="15">
        <v>40241.97</v>
      </c>
      <c r="H18" s="15">
        <v>6872.62</v>
      </c>
      <c r="I18" s="15">
        <v>2176.08</v>
      </c>
      <c r="J18" s="15">
        <v>9954</v>
      </c>
      <c r="K18" s="15">
        <v>885.2</v>
      </c>
      <c r="L18" s="15">
        <v>4203.67</v>
      </c>
      <c r="M18" s="127">
        <v>0</v>
      </c>
      <c r="N18" s="16">
        <v>0</v>
      </c>
      <c r="P18" s="21"/>
      <c r="Q18" s="15">
        <f t="shared" si="36"/>
        <v>-4094.25</v>
      </c>
      <c r="R18" s="15">
        <f t="shared" si="37"/>
        <v>7394.17</v>
      </c>
      <c r="S18" s="15">
        <f t="shared" si="38"/>
        <v>32847.800000000003</v>
      </c>
      <c r="T18" s="15">
        <f t="shared" si="39"/>
        <v>-33369.35</v>
      </c>
      <c r="U18" s="15">
        <f t="shared" si="40"/>
        <v>-4696.54</v>
      </c>
      <c r="V18" s="15">
        <f t="shared" si="41"/>
        <v>7777.92</v>
      </c>
      <c r="W18" s="15">
        <f t="shared" si="42"/>
        <v>-9068.7999999999993</v>
      </c>
      <c r="X18" s="15">
        <f t="shared" si="43"/>
        <v>3318.4700000000003</v>
      </c>
      <c r="Y18" s="15">
        <f t="shared" si="44"/>
        <v>-4203.67</v>
      </c>
      <c r="Z18" s="15">
        <f t="shared" si="45"/>
        <v>0</v>
      </c>
      <c r="AA18" s="16">
        <f t="shared" si="46"/>
        <v>-4094.25</v>
      </c>
      <c r="AC18" s="80"/>
    </row>
    <row r="19" spans="1:29" ht="33" customHeight="1" x14ac:dyDescent="0.3">
      <c r="A19" s="64"/>
      <c r="B19" s="8" t="s">
        <v>43</v>
      </c>
      <c r="D19" s="79" t="s">
        <v>44</v>
      </c>
      <c r="E19" s="79"/>
      <c r="F19" s="7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9" ht="25.5" customHeight="1" thickBot="1" x14ac:dyDescent="0.35">
      <c r="A20" s="64"/>
      <c r="B20" s="8"/>
      <c r="C20" s="8"/>
      <c r="D20" s="43">
        <f>SUM(D21:D23)</f>
        <v>240492.16</v>
      </c>
      <c r="E20" s="43">
        <f t="shared" ref="E20:N20" si="47">SUM(E21:E23)</f>
        <v>9865.09</v>
      </c>
      <c r="F20" s="43">
        <f t="shared" si="47"/>
        <v>233219.38</v>
      </c>
      <c r="G20" s="43">
        <f t="shared" si="47"/>
        <v>980818.97</v>
      </c>
      <c r="H20" s="43">
        <f t="shared" si="47"/>
        <v>186104.51</v>
      </c>
      <c r="I20" s="43">
        <f t="shared" si="47"/>
        <v>15849.95</v>
      </c>
      <c r="J20" s="43">
        <f t="shared" si="47"/>
        <v>23171.87</v>
      </c>
      <c r="K20" s="43">
        <f t="shared" si="47"/>
        <v>1173</v>
      </c>
      <c r="L20" s="43">
        <f t="shared" si="47"/>
        <v>73121.759999999995</v>
      </c>
      <c r="M20" s="43">
        <f t="shared" si="47"/>
        <v>49213.440000000002</v>
      </c>
      <c r="N20" s="43">
        <f t="shared" si="47"/>
        <v>21900</v>
      </c>
      <c r="P20" s="6"/>
      <c r="Q20" s="43">
        <f t="shared" ref="Q20:S20" si="48">D20-A20</f>
        <v>240492.16</v>
      </c>
      <c r="R20" s="43">
        <f t="shared" si="48"/>
        <v>9865.09</v>
      </c>
      <c r="S20" s="43">
        <f t="shared" si="48"/>
        <v>233219.38</v>
      </c>
      <c r="T20" s="43">
        <f>G20-D20</f>
        <v>740326.80999999994</v>
      </c>
      <c r="U20" s="43">
        <f t="shared" ref="U20:Z20" si="49">H20-G20</f>
        <v>-794714.46</v>
      </c>
      <c r="V20" s="43">
        <f t="shared" si="49"/>
        <v>-170254.56</v>
      </c>
      <c r="W20" s="43">
        <f t="shared" si="49"/>
        <v>7321.9199999999983</v>
      </c>
      <c r="X20" s="43">
        <f t="shared" si="49"/>
        <v>-21998.87</v>
      </c>
      <c r="Y20" s="43">
        <f t="shared" si="49"/>
        <v>71948.759999999995</v>
      </c>
      <c r="Z20" s="43">
        <f t="shared" si="49"/>
        <v>-23908.319999999992</v>
      </c>
      <c r="AA20" s="43">
        <f>N20-D20</f>
        <v>-218592.16</v>
      </c>
      <c r="AC20" s="4"/>
    </row>
    <row r="21" spans="1:29" x14ac:dyDescent="0.3">
      <c r="A21" s="65">
        <v>2313</v>
      </c>
      <c r="B21" s="69" t="s">
        <v>149</v>
      </c>
      <c r="C21" s="4"/>
      <c r="D21" s="25">
        <v>0</v>
      </c>
      <c r="E21" s="170">
        <v>5621.2</v>
      </c>
      <c r="F21" s="170">
        <v>0</v>
      </c>
      <c r="G21" s="26">
        <v>593843.29</v>
      </c>
      <c r="H21" s="26">
        <v>186104.51</v>
      </c>
      <c r="I21" s="26">
        <v>15849.95</v>
      </c>
      <c r="J21" s="26">
        <v>23171.87</v>
      </c>
      <c r="K21" s="26">
        <v>1173</v>
      </c>
      <c r="L21" s="26">
        <v>73121.759999999995</v>
      </c>
      <c r="M21" s="125">
        <v>49213.440000000002</v>
      </c>
      <c r="N21" s="27">
        <v>21900</v>
      </c>
      <c r="P21" s="28"/>
      <c r="Q21" s="26">
        <f t="shared" ref="Q21:Q23" si="50">E21-D21</f>
        <v>5621.2</v>
      </c>
      <c r="R21" s="26">
        <f t="shared" ref="R21:R23" si="51">F21-E21</f>
        <v>-5621.2</v>
      </c>
      <c r="S21" s="26">
        <f t="shared" ref="S21:S23" si="52">G21-F21</f>
        <v>593843.29</v>
      </c>
      <c r="T21" s="26">
        <f t="shared" ref="T21:T23" si="53">H21-G21</f>
        <v>-407738.78</v>
      </c>
      <c r="U21" s="26">
        <f t="shared" ref="U21:U23" si="54">I21-H21</f>
        <v>-170254.56</v>
      </c>
      <c r="V21" s="26">
        <f t="shared" ref="V21:V23" si="55">J21-I21</f>
        <v>7321.9199999999983</v>
      </c>
      <c r="W21" s="26">
        <f t="shared" ref="W21:W23" si="56">K21-J21</f>
        <v>-21998.87</v>
      </c>
      <c r="X21" s="26">
        <f t="shared" ref="X21:X23" si="57">L21-K21</f>
        <v>71948.759999999995</v>
      </c>
      <c r="Y21" s="26">
        <f t="shared" ref="Y21:Y23" si="58">M21-L21</f>
        <v>-23908.319999999992</v>
      </c>
      <c r="Z21" s="26">
        <f t="shared" ref="Z21:Z23" si="59">N21-M21</f>
        <v>-27313.440000000002</v>
      </c>
      <c r="AA21" s="27">
        <f t="shared" ref="AA21:AA23" si="60">N21-D21</f>
        <v>21900</v>
      </c>
      <c r="AC21" s="30"/>
    </row>
    <row r="22" spans="1:29" x14ac:dyDescent="0.3">
      <c r="A22" s="154">
        <v>2315</v>
      </c>
      <c r="B22" s="155" t="s">
        <v>153</v>
      </c>
      <c r="C22" s="4"/>
      <c r="D22" s="156">
        <v>240492.16</v>
      </c>
      <c r="E22" s="187">
        <v>4243.8900000000003</v>
      </c>
      <c r="F22" s="187">
        <v>233219.38</v>
      </c>
      <c r="G22" s="131">
        <v>346855.86</v>
      </c>
      <c r="H22" s="131">
        <v>0</v>
      </c>
      <c r="I22" s="131">
        <v>0</v>
      </c>
      <c r="J22" s="131">
        <v>0</v>
      </c>
      <c r="K22" s="131">
        <v>0</v>
      </c>
      <c r="L22" s="131">
        <v>0</v>
      </c>
      <c r="M22" s="132">
        <v>0</v>
      </c>
      <c r="N22" s="157">
        <v>0</v>
      </c>
      <c r="P22" s="20"/>
      <c r="Q22" s="7">
        <f t="shared" si="50"/>
        <v>-236248.27</v>
      </c>
      <c r="R22" s="7">
        <f t="shared" si="51"/>
        <v>228975.49</v>
      </c>
      <c r="S22" s="7">
        <f t="shared" si="52"/>
        <v>113636.47999999998</v>
      </c>
      <c r="T22" s="7">
        <f t="shared" si="53"/>
        <v>-346855.86</v>
      </c>
      <c r="U22" s="7">
        <f t="shared" si="54"/>
        <v>0</v>
      </c>
      <c r="V22" s="7">
        <f t="shared" si="55"/>
        <v>0</v>
      </c>
      <c r="W22" s="7">
        <f t="shared" si="56"/>
        <v>0</v>
      </c>
      <c r="X22" s="7">
        <f t="shared" si="57"/>
        <v>0</v>
      </c>
      <c r="Y22" s="7">
        <f t="shared" si="58"/>
        <v>0</v>
      </c>
      <c r="Z22" s="7">
        <f t="shared" si="59"/>
        <v>0</v>
      </c>
      <c r="AA22" s="13">
        <f t="shared" si="60"/>
        <v>-240492.16</v>
      </c>
      <c r="AC22" s="159"/>
    </row>
    <row r="23" spans="1:29" ht="15" thickBot="1" x14ac:dyDescent="0.35">
      <c r="A23" s="67">
        <v>238</v>
      </c>
      <c r="B23" s="70" t="s">
        <v>154</v>
      </c>
      <c r="C23" s="4"/>
      <c r="D23" s="14">
        <v>0</v>
      </c>
      <c r="E23" s="151">
        <v>0</v>
      </c>
      <c r="F23" s="151">
        <v>0</v>
      </c>
      <c r="G23" s="15">
        <v>40119.82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27">
        <v>0</v>
      </c>
      <c r="N23" s="16">
        <v>0</v>
      </c>
      <c r="P23" s="21"/>
      <c r="Q23" s="15">
        <f t="shared" si="50"/>
        <v>0</v>
      </c>
      <c r="R23" s="15">
        <f t="shared" si="51"/>
        <v>0</v>
      </c>
      <c r="S23" s="15">
        <f t="shared" si="52"/>
        <v>40119.82</v>
      </c>
      <c r="T23" s="15">
        <f t="shared" si="53"/>
        <v>-40119.82</v>
      </c>
      <c r="U23" s="15">
        <f t="shared" si="54"/>
        <v>0</v>
      </c>
      <c r="V23" s="15">
        <f t="shared" si="55"/>
        <v>0</v>
      </c>
      <c r="W23" s="15">
        <f t="shared" si="56"/>
        <v>0</v>
      </c>
      <c r="X23" s="15">
        <f t="shared" si="57"/>
        <v>0</v>
      </c>
      <c r="Y23" s="15">
        <f t="shared" si="58"/>
        <v>0</v>
      </c>
      <c r="Z23" s="15">
        <f t="shared" si="59"/>
        <v>0</v>
      </c>
      <c r="AA23" s="16">
        <f t="shared" si="60"/>
        <v>0</v>
      </c>
      <c r="AC23" s="80"/>
    </row>
    <row r="24" spans="1:29" ht="15" thickBot="1" x14ac:dyDescent="0.35"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9" ht="27.6" customHeight="1" thickBot="1" x14ac:dyDescent="0.35">
      <c r="A25" s="194" t="s">
        <v>76</v>
      </c>
      <c r="B25" s="195"/>
      <c r="C25" s="4"/>
      <c r="D25" s="38">
        <f t="shared" ref="D25:N25" si="61">D5+D10+D13+D20</f>
        <v>265645.52</v>
      </c>
      <c r="E25" s="174">
        <f t="shared" si="61"/>
        <v>126249.27</v>
      </c>
      <c r="F25" s="174">
        <f t="shared" si="61"/>
        <v>272199.42</v>
      </c>
      <c r="G25" s="39">
        <f t="shared" si="61"/>
        <v>1182485.3399999999</v>
      </c>
      <c r="H25" s="39">
        <f t="shared" si="61"/>
        <v>255167.38</v>
      </c>
      <c r="I25" s="39">
        <f t="shared" si="61"/>
        <v>475360.60000000003</v>
      </c>
      <c r="J25" s="39">
        <f t="shared" si="61"/>
        <v>98684.69</v>
      </c>
      <c r="K25" s="39">
        <f t="shared" si="61"/>
        <v>308174.77999999997</v>
      </c>
      <c r="L25" s="39">
        <f t="shared" si="61"/>
        <v>367907.04000000004</v>
      </c>
      <c r="M25" s="39">
        <f t="shared" si="61"/>
        <v>127934.40000000001</v>
      </c>
      <c r="N25" s="40">
        <f t="shared" si="61"/>
        <v>94566.89</v>
      </c>
      <c r="O25" s="3"/>
      <c r="P25" s="41"/>
      <c r="Q25" s="39">
        <f>E25-D25</f>
        <v>-139396.25</v>
      </c>
      <c r="R25" s="39">
        <f t="shared" ref="R25" si="62">F25-E25</f>
        <v>145950.14999999997</v>
      </c>
      <c r="S25" s="39">
        <f t="shared" ref="S25" si="63">G25-F25</f>
        <v>910285.91999999993</v>
      </c>
      <c r="T25" s="39">
        <f t="shared" ref="T25" si="64">H25-G25</f>
        <v>-927317.95999999985</v>
      </c>
      <c r="U25" s="39">
        <f t="shared" ref="U25" si="65">I25-H25</f>
        <v>220193.22000000003</v>
      </c>
      <c r="V25" s="39">
        <f t="shared" ref="V25" si="66">J25-I25</f>
        <v>-376675.91000000003</v>
      </c>
      <c r="W25" s="39">
        <f t="shared" ref="W25" si="67">K25-J25</f>
        <v>209490.08999999997</v>
      </c>
      <c r="X25" s="39">
        <f t="shared" ref="X25" si="68">L25-K25</f>
        <v>59732.260000000068</v>
      </c>
      <c r="Y25" s="39">
        <f t="shared" ref="Y25" si="69">M25-L25</f>
        <v>-239972.64</v>
      </c>
      <c r="Z25" s="39">
        <f t="shared" ref="Z25" si="70">N25-M25</f>
        <v>-33367.510000000009</v>
      </c>
      <c r="AA25" s="40">
        <f>N25-D25</f>
        <v>-171078.63</v>
      </c>
      <c r="AB25" s="3"/>
      <c r="AC25" s="42"/>
    </row>
    <row r="26" spans="1:29" ht="15" thickBot="1" x14ac:dyDescent="0.35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9" ht="36.75" customHeight="1" thickBot="1" x14ac:dyDescent="0.35">
      <c r="A27" s="200" t="s">
        <v>45</v>
      </c>
      <c r="B27" s="201"/>
      <c r="C27" s="4"/>
      <c r="D27" s="33">
        <v>0</v>
      </c>
      <c r="E27" s="173">
        <v>356943.76</v>
      </c>
      <c r="F27" s="173">
        <v>0</v>
      </c>
      <c r="G27" s="34">
        <v>0</v>
      </c>
      <c r="H27" s="34">
        <v>0</v>
      </c>
      <c r="I27" s="34">
        <v>0</v>
      </c>
      <c r="J27" s="34">
        <v>233284.5</v>
      </c>
      <c r="K27" s="34">
        <v>41444.120000000003</v>
      </c>
      <c r="L27" s="34">
        <v>49839.46</v>
      </c>
      <c r="M27" s="129">
        <v>295705.90000000002</v>
      </c>
      <c r="N27" s="35">
        <v>296251.25</v>
      </c>
      <c r="P27" s="36"/>
      <c r="Q27" s="34">
        <f>E27-D27</f>
        <v>356943.76</v>
      </c>
      <c r="R27" s="34">
        <f t="shared" ref="R27" si="71">F27-E27</f>
        <v>-356943.76</v>
      </c>
      <c r="S27" s="34">
        <f t="shared" ref="S27" si="72">G27-F27</f>
        <v>0</v>
      </c>
      <c r="T27" s="34">
        <f t="shared" ref="T27" si="73">H27-G27</f>
        <v>0</v>
      </c>
      <c r="U27" s="34">
        <f t="shared" ref="U27" si="74">I27-H27</f>
        <v>0</v>
      </c>
      <c r="V27" s="34">
        <f t="shared" ref="V27" si="75">J27-I27</f>
        <v>233284.5</v>
      </c>
      <c r="W27" s="34">
        <f t="shared" ref="W27" si="76">K27-J27</f>
        <v>-191840.38</v>
      </c>
      <c r="X27" s="34">
        <f t="shared" ref="X27" si="77">L27-K27</f>
        <v>8395.3399999999965</v>
      </c>
      <c r="Y27" s="34">
        <f t="shared" ref="Y27" si="78">M27-L27</f>
        <v>245866.44000000003</v>
      </c>
      <c r="Z27" s="34">
        <f t="shared" ref="Z27" si="79">N27-M27</f>
        <v>545.34999999997672</v>
      </c>
      <c r="AA27" s="35">
        <f>N27-D27</f>
        <v>296251.25</v>
      </c>
      <c r="AC27" s="37"/>
    </row>
    <row r="28" spans="1:29" ht="15" thickBot="1" x14ac:dyDescent="0.35"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9" ht="28.2" thickBot="1" x14ac:dyDescent="0.35">
      <c r="A29" s="194" t="s">
        <v>21</v>
      </c>
      <c r="B29" s="195"/>
      <c r="C29" s="4"/>
      <c r="D29" s="38">
        <f t="shared" ref="D29:M29" si="80">D25+D27</f>
        <v>265645.52</v>
      </c>
      <c r="E29" s="174">
        <f t="shared" si="80"/>
        <v>483193.03</v>
      </c>
      <c r="F29" s="174">
        <f t="shared" si="80"/>
        <v>272199.42</v>
      </c>
      <c r="G29" s="39">
        <f t="shared" si="80"/>
        <v>1182485.3399999999</v>
      </c>
      <c r="H29" s="39">
        <f t="shared" si="80"/>
        <v>255167.38</v>
      </c>
      <c r="I29" s="39">
        <f t="shared" si="80"/>
        <v>475360.60000000003</v>
      </c>
      <c r="J29" s="39">
        <f t="shared" si="80"/>
        <v>331969.19</v>
      </c>
      <c r="K29" s="39">
        <f t="shared" si="80"/>
        <v>349618.89999999997</v>
      </c>
      <c r="L29" s="39">
        <f t="shared" si="80"/>
        <v>417746.50000000006</v>
      </c>
      <c r="M29" s="39">
        <f t="shared" si="80"/>
        <v>423640.30000000005</v>
      </c>
      <c r="N29" s="40">
        <f>N25+N27</f>
        <v>390818.14</v>
      </c>
      <c r="O29" s="3"/>
      <c r="P29" s="41"/>
      <c r="Q29" s="39">
        <f>E29-D29</f>
        <v>217547.51</v>
      </c>
      <c r="R29" s="39">
        <f t="shared" ref="R29" si="81">F29-E29</f>
        <v>-210993.61000000004</v>
      </c>
      <c r="S29" s="39">
        <f t="shared" ref="S29" si="82">G29-F29</f>
        <v>910285.91999999993</v>
      </c>
      <c r="T29" s="39">
        <f t="shared" ref="T29" si="83">H29-G29</f>
        <v>-927317.95999999985</v>
      </c>
      <c r="U29" s="39">
        <f t="shared" ref="U29" si="84">I29-H29</f>
        <v>220193.22000000003</v>
      </c>
      <c r="V29" s="39">
        <f t="shared" ref="V29" si="85">J29-I29</f>
        <v>-143391.41000000003</v>
      </c>
      <c r="W29" s="39">
        <f t="shared" ref="W29" si="86">K29-J29</f>
        <v>17649.709999999963</v>
      </c>
      <c r="X29" s="39">
        <f t="shared" ref="X29" si="87">L29-K29</f>
        <v>68127.600000000093</v>
      </c>
      <c r="Y29" s="39">
        <f t="shared" ref="Y29" si="88">M29-L29</f>
        <v>5893.7999999999884</v>
      </c>
      <c r="Z29" s="39">
        <f t="shared" ref="Z29" si="89">N29-M29</f>
        <v>-32822.160000000033</v>
      </c>
      <c r="AA29" s="40">
        <f>N29-D29</f>
        <v>125172.62</v>
      </c>
      <c r="AB29" s="3"/>
      <c r="AC29" s="42" t="s">
        <v>22</v>
      </c>
    </row>
    <row r="30" spans="1:29" ht="22.2" customHeight="1" x14ac:dyDescent="0.3">
      <c r="B30" s="47" t="s">
        <v>46</v>
      </c>
      <c r="D30" s="79" t="s">
        <v>24</v>
      </c>
      <c r="E30" s="79"/>
      <c r="F30" s="7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9" ht="25.5" customHeight="1" thickBot="1" x14ac:dyDescent="0.35">
      <c r="B31" s="8"/>
      <c r="C31" s="8"/>
      <c r="D31" s="43">
        <f t="shared" ref="D31:N31" si="90">SUM(D32:D32)</f>
        <v>269283.56</v>
      </c>
      <c r="E31" s="43">
        <f t="shared" si="90"/>
        <v>33180.480000000003</v>
      </c>
      <c r="F31" s="43">
        <f t="shared" si="90"/>
        <v>16793.52</v>
      </c>
      <c r="G31" s="43">
        <f t="shared" si="90"/>
        <v>103633</v>
      </c>
      <c r="H31" s="43">
        <f t="shared" si="90"/>
        <v>387216.07</v>
      </c>
      <c r="I31" s="43">
        <f t="shared" si="90"/>
        <v>95506.62</v>
      </c>
      <c r="J31" s="43">
        <f t="shared" si="90"/>
        <v>0</v>
      </c>
      <c r="K31" s="43">
        <f t="shared" si="90"/>
        <v>0</v>
      </c>
      <c r="L31" s="43">
        <f t="shared" si="90"/>
        <v>0</v>
      </c>
      <c r="M31" s="43">
        <f t="shared" si="90"/>
        <v>0</v>
      </c>
      <c r="N31" s="43">
        <f t="shared" si="90"/>
        <v>0</v>
      </c>
      <c r="P31" s="6"/>
      <c r="Q31" s="43">
        <f t="shared" ref="Q31:S31" si="91">D31-A31</f>
        <v>269283.56</v>
      </c>
      <c r="R31" s="43">
        <f t="shared" si="91"/>
        <v>33180.480000000003</v>
      </c>
      <c r="S31" s="43">
        <f t="shared" si="91"/>
        <v>16793.52</v>
      </c>
      <c r="T31" s="43">
        <f>G31-D31</f>
        <v>-165650.56</v>
      </c>
      <c r="U31" s="43">
        <f t="shared" ref="U31:Z31" si="92">H31-G31</f>
        <v>283583.07</v>
      </c>
      <c r="V31" s="43">
        <f t="shared" si="92"/>
        <v>-291709.45</v>
      </c>
      <c r="W31" s="43">
        <f t="shared" si="92"/>
        <v>-95506.62</v>
      </c>
      <c r="X31" s="43">
        <f t="shared" si="92"/>
        <v>0</v>
      </c>
      <c r="Y31" s="43">
        <f t="shared" si="92"/>
        <v>0</v>
      </c>
      <c r="Z31" s="43">
        <f t="shared" si="92"/>
        <v>0</v>
      </c>
      <c r="AA31" s="43">
        <f>N31-D31</f>
        <v>-269283.56</v>
      </c>
      <c r="AC31" s="4"/>
    </row>
    <row r="32" spans="1:29" ht="30.6" customHeight="1" thickBot="1" x14ac:dyDescent="0.35">
      <c r="A32" s="72">
        <v>1391</v>
      </c>
      <c r="B32" s="62" t="s">
        <v>150</v>
      </c>
      <c r="C32" s="4"/>
      <c r="D32" s="33">
        <v>269283.56</v>
      </c>
      <c r="E32" s="173">
        <v>33180.480000000003</v>
      </c>
      <c r="F32" s="173">
        <v>16793.52</v>
      </c>
      <c r="G32" s="34">
        <v>103633</v>
      </c>
      <c r="H32" s="34">
        <v>387216.07</v>
      </c>
      <c r="I32" s="34">
        <v>95506.62</v>
      </c>
      <c r="J32" s="34">
        <v>0</v>
      </c>
      <c r="K32" s="34">
        <v>0</v>
      </c>
      <c r="L32" s="34">
        <v>0</v>
      </c>
      <c r="M32" s="129">
        <v>0</v>
      </c>
      <c r="N32" s="35">
        <v>0</v>
      </c>
      <c r="P32" s="36"/>
      <c r="Q32" s="34">
        <f>E32-D32</f>
        <v>-236103.08</v>
      </c>
      <c r="R32" s="34">
        <f t="shared" ref="R32" si="93">F32-E32</f>
        <v>-16386.960000000003</v>
      </c>
      <c r="S32" s="34">
        <f t="shared" ref="S32" si="94">G32-F32</f>
        <v>86839.48</v>
      </c>
      <c r="T32" s="34">
        <f t="shared" ref="T32" si="95">H32-G32</f>
        <v>283583.07</v>
      </c>
      <c r="U32" s="34">
        <f t="shared" ref="U32" si="96">I32-H32</f>
        <v>-291709.45</v>
      </c>
      <c r="V32" s="34">
        <f t="shared" ref="V32" si="97">J32-I32</f>
        <v>-95506.62</v>
      </c>
      <c r="W32" s="34">
        <f t="shared" ref="W32" si="98">K32-J32</f>
        <v>0</v>
      </c>
      <c r="X32" s="34">
        <f t="shared" ref="X32" si="99">L32-K32</f>
        <v>0</v>
      </c>
      <c r="Y32" s="34">
        <f t="shared" ref="Y32" si="100">M32-L32</f>
        <v>0</v>
      </c>
      <c r="Z32" s="34">
        <f t="shared" ref="Z32" si="101">N32-M32</f>
        <v>0</v>
      </c>
      <c r="AA32" s="35">
        <f>N32-D32</f>
        <v>-269283.56</v>
      </c>
      <c r="AC32" s="37"/>
    </row>
    <row r="33" spans="1:29" ht="33.75" customHeight="1" x14ac:dyDescent="0.3">
      <c r="B33" s="47" t="s">
        <v>47</v>
      </c>
      <c r="D33" s="79" t="s">
        <v>48</v>
      </c>
      <c r="E33" s="79"/>
      <c r="F33" s="7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9" ht="25.5" customHeight="1" thickBot="1" x14ac:dyDescent="0.35">
      <c r="B34" s="8"/>
      <c r="C34" s="8"/>
      <c r="D34" s="43">
        <f>SUM(D35:D38)</f>
        <v>0</v>
      </c>
      <c r="E34" s="43">
        <f t="shared" ref="E34:N34" si="102">SUM(E35:E38)</f>
        <v>77013.099999999991</v>
      </c>
      <c r="F34" s="43">
        <f t="shared" si="102"/>
        <v>0</v>
      </c>
      <c r="G34" s="43">
        <f t="shared" si="102"/>
        <v>7217.57</v>
      </c>
      <c r="H34" s="43">
        <f t="shared" si="102"/>
        <v>0</v>
      </c>
      <c r="I34" s="43">
        <f t="shared" si="102"/>
        <v>0</v>
      </c>
      <c r="J34" s="43">
        <f t="shared" si="102"/>
        <v>0</v>
      </c>
      <c r="K34" s="43">
        <f t="shared" si="102"/>
        <v>0</v>
      </c>
      <c r="L34" s="43">
        <f t="shared" si="102"/>
        <v>0</v>
      </c>
      <c r="M34" s="43">
        <f t="shared" si="102"/>
        <v>0</v>
      </c>
      <c r="N34" s="43">
        <f t="shared" si="102"/>
        <v>546.19000000000005</v>
      </c>
      <c r="P34" s="6"/>
      <c r="Q34" s="43">
        <f t="shared" ref="Q34" si="103">D34-A34</f>
        <v>0</v>
      </c>
      <c r="R34" s="43">
        <f t="shared" ref="R34" si="104">E34-B34</f>
        <v>77013.099999999991</v>
      </c>
      <c r="S34" s="43">
        <f t="shared" ref="S34" si="105">F34-C34</f>
        <v>0</v>
      </c>
      <c r="T34" s="43">
        <f t="shared" ref="T34" si="106">G34-D34</f>
        <v>7217.57</v>
      </c>
      <c r="U34" s="43">
        <f t="shared" ref="U34" si="107">H34-G34</f>
        <v>-7217.57</v>
      </c>
      <c r="V34" s="43">
        <f t="shared" ref="V34" si="108">I34-H34</f>
        <v>0</v>
      </c>
      <c r="W34" s="43">
        <f t="shared" ref="W34" si="109">J34-I34</f>
        <v>0</v>
      </c>
      <c r="X34" s="43">
        <f t="shared" ref="X34" si="110">K34-J34</f>
        <v>0</v>
      </c>
      <c r="Y34" s="43">
        <f>L34-K34</f>
        <v>0</v>
      </c>
      <c r="Z34" s="43">
        <f>M34-L34</f>
        <v>0</v>
      </c>
      <c r="AA34" s="43">
        <f>N34-D34</f>
        <v>546.19000000000005</v>
      </c>
      <c r="AC34" s="4"/>
    </row>
    <row r="35" spans="1:29" x14ac:dyDescent="0.3">
      <c r="A35" s="65">
        <v>2313</v>
      </c>
      <c r="B35" s="69" t="s">
        <v>151</v>
      </c>
      <c r="C35" s="4"/>
      <c r="D35" s="25">
        <v>0</v>
      </c>
      <c r="E35" s="170">
        <v>0</v>
      </c>
      <c r="F35" s="170">
        <v>0</v>
      </c>
      <c r="G35" s="26">
        <v>5865.17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125">
        <v>0</v>
      </c>
      <c r="N35" s="27">
        <v>546.19000000000005</v>
      </c>
      <c r="P35" s="28"/>
      <c r="Q35" s="26">
        <f t="shared" ref="Q35:Q38" si="111">E35-D35</f>
        <v>0</v>
      </c>
      <c r="R35" s="26">
        <f t="shared" ref="R35:R38" si="112">F35-E35</f>
        <v>0</v>
      </c>
      <c r="S35" s="26">
        <f t="shared" ref="S35:S38" si="113">G35-F35</f>
        <v>5865.17</v>
      </c>
      <c r="T35" s="26">
        <f t="shared" ref="T35:T38" si="114">H35-G35</f>
        <v>-5865.17</v>
      </c>
      <c r="U35" s="26">
        <f t="shared" ref="U35:U38" si="115">I35-H35</f>
        <v>0</v>
      </c>
      <c r="V35" s="26">
        <f t="shared" ref="V35:V38" si="116">J35-I35</f>
        <v>0</v>
      </c>
      <c r="W35" s="26">
        <f t="shared" ref="W35:W38" si="117">K35-J35</f>
        <v>0</v>
      </c>
      <c r="X35" s="26">
        <f t="shared" ref="X35:X38" si="118">L35-K35</f>
        <v>0</v>
      </c>
      <c r="Y35" s="26">
        <f t="shared" ref="Y35:Y38" si="119">M35-L35</f>
        <v>0</v>
      </c>
      <c r="Z35" s="26">
        <f t="shared" ref="Z35:Z38" si="120">N35-M35</f>
        <v>546.19000000000005</v>
      </c>
      <c r="AA35" s="27">
        <f t="shared" ref="AA35:AA38" si="121">N35-D35</f>
        <v>546.19000000000005</v>
      </c>
      <c r="AC35" s="30"/>
    </row>
    <row r="36" spans="1:29" x14ac:dyDescent="0.3">
      <c r="A36" s="66">
        <v>21351</v>
      </c>
      <c r="B36" s="177" t="s">
        <v>156</v>
      </c>
      <c r="C36" s="4"/>
      <c r="D36" s="12">
        <v>0</v>
      </c>
      <c r="E36" s="7">
        <v>15249.33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13">
        <v>0</v>
      </c>
      <c r="P36" s="20"/>
      <c r="Q36" s="7">
        <f t="shared" si="111"/>
        <v>15249.33</v>
      </c>
      <c r="R36" s="7">
        <f t="shared" si="112"/>
        <v>-15249.33</v>
      </c>
      <c r="S36" s="7">
        <f t="shared" si="113"/>
        <v>0</v>
      </c>
      <c r="T36" s="7">
        <f t="shared" si="114"/>
        <v>0</v>
      </c>
      <c r="U36" s="7">
        <f t="shared" si="115"/>
        <v>0</v>
      </c>
      <c r="V36" s="7">
        <f t="shared" si="116"/>
        <v>0</v>
      </c>
      <c r="W36" s="7">
        <f t="shared" si="117"/>
        <v>0</v>
      </c>
      <c r="X36" s="7">
        <f t="shared" si="118"/>
        <v>0</v>
      </c>
      <c r="Y36" s="7">
        <f t="shared" si="119"/>
        <v>0</v>
      </c>
      <c r="Z36" s="7">
        <f t="shared" si="120"/>
        <v>0</v>
      </c>
      <c r="AA36" s="13">
        <f t="shared" si="121"/>
        <v>0</v>
      </c>
      <c r="AC36" s="159"/>
    </row>
    <row r="37" spans="1:29" x14ac:dyDescent="0.3">
      <c r="A37" s="66">
        <v>21532</v>
      </c>
      <c r="B37" s="177" t="s">
        <v>155</v>
      </c>
      <c r="C37" s="4"/>
      <c r="D37" s="12">
        <v>0</v>
      </c>
      <c r="E37" s="7">
        <v>61763.77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13">
        <v>0</v>
      </c>
      <c r="P37" s="20"/>
      <c r="Q37" s="7">
        <f t="shared" si="111"/>
        <v>61763.77</v>
      </c>
      <c r="R37" s="7">
        <f t="shared" si="112"/>
        <v>-61763.77</v>
      </c>
      <c r="S37" s="7">
        <f t="shared" si="113"/>
        <v>0</v>
      </c>
      <c r="T37" s="7">
        <f t="shared" si="114"/>
        <v>0</v>
      </c>
      <c r="U37" s="7">
        <f t="shared" si="115"/>
        <v>0</v>
      </c>
      <c r="V37" s="7">
        <f t="shared" si="116"/>
        <v>0</v>
      </c>
      <c r="W37" s="7">
        <f t="shared" si="117"/>
        <v>0</v>
      </c>
      <c r="X37" s="7">
        <f t="shared" si="118"/>
        <v>0</v>
      </c>
      <c r="Y37" s="7">
        <f t="shared" si="119"/>
        <v>0</v>
      </c>
      <c r="Z37" s="7">
        <f t="shared" si="120"/>
        <v>0</v>
      </c>
      <c r="AA37" s="13">
        <f t="shared" si="121"/>
        <v>0</v>
      </c>
      <c r="AC37" s="159"/>
    </row>
    <row r="38" spans="1:29" ht="15" thickBot="1" x14ac:dyDescent="0.35">
      <c r="A38" s="67">
        <v>2315</v>
      </c>
      <c r="B38" s="70" t="s">
        <v>152</v>
      </c>
      <c r="C38" s="4"/>
      <c r="D38" s="14">
        <v>0</v>
      </c>
      <c r="E38" s="151">
        <v>0</v>
      </c>
      <c r="F38" s="151">
        <v>0</v>
      </c>
      <c r="G38" s="15">
        <v>1352.4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27">
        <v>0</v>
      </c>
      <c r="N38" s="16">
        <v>0</v>
      </c>
      <c r="P38" s="21"/>
      <c r="Q38" s="15">
        <f t="shared" si="111"/>
        <v>0</v>
      </c>
      <c r="R38" s="15">
        <f t="shared" si="112"/>
        <v>0</v>
      </c>
      <c r="S38" s="15">
        <f t="shared" si="113"/>
        <v>1352.4</v>
      </c>
      <c r="T38" s="15">
        <f t="shared" si="114"/>
        <v>-1352.4</v>
      </c>
      <c r="U38" s="15">
        <f t="shared" si="115"/>
        <v>0</v>
      </c>
      <c r="V38" s="15">
        <f t="shared" si="116"/>
        <v>0</v>
      </c>
      <c r="W38" s="15">
        <f t="shared" si="117"/>
        <v>0</v>
      </c>
      <c r="X38" s="15">
        <f t="shared" si="118"/>
        <v>0</v>
      </c>
      <c r="Y38" s="15">
        <f t="shared" si="119"/>
        <v>0</v>
      </c>
      <c r="Z38" s="15">
        <f t="shared" si="120"/>
        <v>0</v>
      </c>
      <c r="AA38" s="16">
        <f t="shared" si="121"/>
        <v>0</v>
      </c>
      <c r="AC38" s="80"/>
    </row>
    <row r="39" spans="1:29" ht="15" thickBot="1" x14ac:dyDescent="0.35"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9" ht="42" thickBot="1" x14ac:dyDescent="0.35">
      <c r="A40" s="194" t="s">
        <v>26</v>
      </c>
      <c r="B40" s="195"/>
      <c r="C40" s="4"/>
      <c r="D40" s="38">
        <f t="shared" ref="D40:N40" si="122">D31+D34</f>
        <v>269283.56</v>
      </c>
      <c r="E40" s="174">
        <f t="shared" si="122"/>
        <v>110193.57999999999</v>
      </c>
      <c r="F40" s="174">
        <f t="shared" si="122"/>
        <v>16793.52</v>
      </c>
      <c r="G40" s="39">
        <f t="shared" si="122"/>
        <v>110850.57</v>
      </c>
      <c r="H40" s="39">
        <f t="shared" si="122"/>
        <v>387216.07</v>
      </c>
      <c r="I40" s="39">
        <f t="shared" si="122"/>
        <v>95506.62</v>
      </c>
      <c r="J40" s="39">
        <f t="shared" si="122"/>
        <v>0</v>
      </c>
      <c r="K40" s="39">
        <f t="shared" si="122"/>
        <v>0</v>
      </c>
      <c r="L40" s="39">
        <f t="shared" si="122"/>
        <v>0</v>
      </c>
      <c r="M40" s="39">
        <f t="shared" si="122"/>
        <v>0</v>
      </c>
      <c r="N40" s="40">
        <f t="shared" si="122"/>
        <v>546.19000000000005</v>
      </c>
      <c r="O40" s="3"/>
      <c r="P40" s="41"/>
      <c r="Q40" s="39">
        <f>E40-D40</f>
        <v>-159089.98000000001</v>
      </c>
      <c r="R40" s="39">
        <f t="shared" ref="R40" si="123">F40-E40</f>
        <v>-93400.059999999983</v>
      </c>
      <c r="S40" s="39">
        <f t="shared" ref="S40" si="124">G40-F40</f>
        <v>94057.05</v>
      </c>
      <c r="T40" s="39">
        <f t="shared" ref="T40" si="125">H40-G40</f>
        <v>276365.5</v>
      </c>
      <c r="U40" s="39">
        <f t="shared" ref="U40" si="126">I40-H40</f>
        <v>-291709.45</v>
      </c>
      <c r="V40" s="39">
        <f t="shared" ref="V40" si="127">J40-I40</f>
        <v>-95506.62</v>
      </c>
      <c r="W40" s="39">
        <f t="shared" ref="W40" si="128">K40-J40</f>
        <v>0</v>
      </c>
      <c r="X40" s="39">
        <f t="shared" ref="X40" si="129">L40-K40</f>
        <v>0</v>
      </c>
      <c r="Y40" s="39">
        <f t="shared" ref="Y40" si="130">M40-L40</f>
        <v>0</v>
      </c>
      <c r="Z40" s="39">
        <f t="shared" ref="Z40" si="131">N40-M40</f>
        <v>546.19000000000005</v>
      </c>
      <c r="AA40" s="40">
        <f>N40-D40</f>
        <v>-268737.37</v>
      </c>
      <c r="AB40" s="3"/>
      <c r="AC40" s="42" t="s">
        <v>27</v>
      </c>
    </row>
    <row r="41" spans="1:29" ht="15" thickBot="1" x14ac:dyDescent="0.35"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9" ht="32.4" customHeight="1" thickBot="1" x14ac:dyDescent="0.35">
      <c r="A42" s="198" t="s">
        <v>52</v>
      </c>
      <c r="B42" s="199"/>
      <c r="C42" s="4"/>
      <c r="D42" s="186">
        <f t="shared" ref="D42:N42" si="132">D29+D40</f>
        <v>534929.08000000007</v>
      </c>
      <c r="E42" s="54">
        <f t="shared" si="132"/>
        <v>593386.61</v>
      </c>
      <c r="F42" s="54">
        <f t="shared" si="132"/>
        <v>288992.94</v>
      </c>
      <c r="G42" s="54">
        <f t="shared" si="132"/>
        <v>1293335.9099999999</v>
      </c>
      <c r="H42" s="54">
        <f t="shared" si="132"/>
        <v>642383.44999999995</v>
      </c>
      <c r="I42" s="54">
        <f t="shared" si="132"/>
        <v>570867.22</v>
      </c>
      <c r="J42" s="54">
        <f t="shared" si="132"/>
        <v>331969.19</v>
      </c>
      <c r="K42" s="54">
        <f t="shared" si="132"/>
        <v>349618.89999999997</v>
      </c>
      <c r="L42" s="54">
        <f t="shared" si="132"/>
        <v>417746.50000000006</v>
      </c>
      <c r="M42" s="54">
        <f t="shared" si="132"/>
        <v>423640.30000000005</v>
      </c>
      <c r="N42" s="51">
        <f t="shared" si="132"/>
        <v>391364.33</v>
      </c>
      <c r="O42" s="52"/>
      <c r="P42" s="53"/>
      <c r="Q42" s="54">
        <f>E42-D42</f>
        <v>58457.529999999912</v>
      </c>
      <c r="R42" s="54">
        <f t="shared" ref="R42" si="133">F42-E42</f>
        <v>-304393.67</v>
      </c>
      <c r="S42" s="54">
        <f t="shared" ref="S42" si="134">G42-F42</f>
        <v>1004342.97</v>
      </c>
      <c r="T42" s="54">
        <f t="shared" ref="T42" si="135">H42-G42</f>
        <v>-650952.46</v>
      </c>
      <c r="U42" s="54">
        <f t="shared" ref="U42" si="136">I42-H42</f>
        <v>-71516.229999999981</v>
      </c>
      <c r="V42" s="54">
        <f t="shared" ref="V42" si="137">J42-I42</f>
        <v>-238898.02999999997</v>
      </c>
      <c r="W42" s="54">
        <f t="shared" ref="W42" si="138">K42-J42</f>
        <v>17649.709999999963</v>
      </c>
      <c r="X42" s="54">
        <f t="shared" ref="X42" si="139">L42-K42</f>
        <v>68127.600000000093</v>
      </c>
      <c r="Y42" s="54">
        <f t="shared" ref="Y42" si="140">M42-L42</f>
        <v>5893.7999999999884</v>
      </c>
      <c r="Z42" s="54">
        <f t="shared" ref="Z42" si="141">N42-M42</f>
        <v>-32275.97000000003</v>
      </c>
      <c r="AA42" s="51">
        <f>N42-D42</f>
        <v>-143564.75000000006</v>
      </c>
      <c r="AB42" s="3"/>
      <c r="AC42" s="42"/>
    </row>
    <row r="43" spans="1:29" x14ac:dyDescent="0.3"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9" x14ac:dyDescent="0.3"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9" x14ac:dyDescent="0.3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9" x14ac:dyDescent="0.3">
      <c r="D46" s="6"/>
      <c r="E46" s="6"/>
      <c r="F46" s="6"/>
      <c r="G46" s="6"/>
      <c r="H46" s="122"/>
      <c r="I46" s="6"/>
      <c r="J46" s="6"/>
      <c r="K46" s="12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9" x14ac:dyDescent="0.3"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9" x14ac:dyDescent="0.3"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4:27" x14ac:dyDescent="0.3"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4:27" x14ac:dyDescent="0.3"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4:27" x14ac:dyDescent="0.3"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</sheetData>
  <mergeCells count="5">
    <mergeCell ref="A27:B27"/>
    <mergeCell ref="A29:B29"/>
    <mergeCell ref="A40:B40"/>
    <mergeCell ref="A42:B42"/>
    <mergeCell ref="A25:B25"/>
  </mergeCells>
  <pageMargins left="0.25" right="0.25" top="0.75" bottom="0.75" header="0.3" footer="0.3"/>
  <pageSetup paperSize="8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9900"/>
    <pageSetUpPr fitToPage="1"/>
  </sheetPr>
  <dimension ref="A1:AV46"/>
  <sheetViews>
    <sheetView zoomScaleNormal="100" workbookViewId="0">
      <selection activeCell="D39" sqref="D39:N46"/>
    </sheetView>
  </sheetViews>
  <sheetFormatPr baseColWidth="10" defaultRowHeight="14.4" x14ac:dyDescent="0.3"/>
  <cols>
    <col min="1" max="1" width="8.44140625" customWidth="1"/>
    <col min="2" max="2" width="36.5546875" style="2" customWidth="1"/>
    <col min="3" max="3" width="1.109375" style="2" customWidth="1"/>
    <col min="4" max="4" width="11.6640625" style="2" bestFit="1" customWidth="1"/>
    <col min="5" max="6" width="11.5546875" style="2"/>
    <col min="7" max="7" width="13.21875" style="2" bestFit="1" customWidth="1"/>
    <col min="8" max="11" width="11.44140625" style="2"/>
    <col min="12" max="13" width="13.44140625" style="2" customWidth="1"/>
    <col min="14" max="14" width="12.88671875" style="2" customWidth="1"/>
    <col min="15" max="15" width="1.109375" style="2" customWidth="1"/>
    <col min="16" max="16" width="11.44140625" style="2"/>
    <col min="17" max="17" width="11.5546875" style="2"/>
    <col min="18" max="18" width="12.21875" style="2" bestFit="1" customWidth="1"/>
    <col min="19" max="19" width="11.5546875" style="2"/>
    <col min="20" max="20" width="12.21875" style="2" bestFit="1" customWidth="1"/>
    <col min="21" max="23" width="11.44140625" style="2"/>
    <col min="24" max="24" width="12.21875" style="2" bestFit="1" customWidth="1"/>
    <col min="25" max="25" width="13.44140625" style="2" customWidth="1"/>
    <col min="26" max="26" width="12.88671875" style="2" customWidth="1"/>
    <col min="27" max="27" width="12.44140625" style="2" customWidth="1"/>
    <col min="28" max="28" width="1" style="2" customWidth="1"/>
    <col min="29" max="29" width="44.109375" style="2" customWidth="1"/>
    <col min="30" max="33" width="11.44140625" style="2"/>
    <col min="34" max="48" width="11.44140625" style="1"/>
  </cols>
  <sheetData>
    <row r="1" spans="1:48" ht="23.25" customHeight="1" x14ac:dyDescent="0.3">
      <c r="A1" s="9" t="s">
        <v>141</v>
      </c>
      <c r="C1" s="9"/>
    </row>
    <row r="2" spans="1:48" ht="18.75" customHeight="1" thickBot="1" x14ac:dyDescent="0.35">
      <c r="B2" s="8"/>
      <c r="C2" s="8"/>
      <c r="D2" s="3"/>
      <c r="E2" s="3"/>
      <c r="F2" s="3"/>
      <c r="P2" s="3" t="s">
        <v>58</v>
      </c>
    </row>
    <row r="3" spans="1:48" ht="16.2" thickBot="1" x14ac:dyDescent="0.35">
      <c r="D3" s="17" t="s">
        <v>81</v>
      </c>
      <c r="E3" s="169" t="s">
        <v>82</v>
      </c>
      <c r="F3" s="169" t="s">
        <v>83</v>
      </c>
      <c r="G3" s="18" t="s">
        <v>0</v>
      </c>
      <c r="H3" s="18" t="s">
        <v>1</v>
      </c>
      <c r="I3" s="18" t="s">
        <v>2</v>
      </c>
      <c r="J3" s="18" t="s">
        <v>3</v>
      </c>
      <c r="K3" s="18" t="s">
        <v>4</v>
      </c>
      <c r="L3" s="18" t="s">
        <v>5</v>
      </c>
      <c r="M3" s="124" t="s">
        <v>6</v>
      </c>
      <c r="N3" s="19" t="s">
        <v>70</v>
      </c>
      <c r="P3" s="17" t="s">
        <v>81</v>
      </c>
      <c r="Q3" s="18" t="s">
        <v>82</v>
      </c>
      <c r="R3" s="18" t="s">
        <v>83</v>
      </c>
      <c r="S3" s="18" t="s">
        <v>0</v>
      </c>
      <c r="T3" s="18" t="s">
        <v>1</v>
      </c>
      <c r="U3" s="18" t="s">
        <v>2</v>
      </c>
      <c r="V3" s="18" t="s">
        <v>3</v>
      </c>
      <c r="W3" s="18" t="s">
        <v>4</v>
      </c>
      <c r="X3" s="18" t="s">
        <v>5</v>
      </c>
      <c r="Y3" s="18" t="s">
        <v>6</v>
      </c>
      <c r="Z3" s="18" t="s">
        <v>70</v>
      </c>
      <c r="AA3" s="19" t="s">
        <v>101</v>
      </c>
      <c r="AC3" s="22" t="s">
        <v>8</v>
      </c>
    </row>
    <row r="4" spans="1:48" s="2" customFormat="1" ht="27.75" customHeight="1" x14ac:dyDescent="0.3">
      <c r="A4"/>
      <c r="B4" s="8" t="s">
        <v>78</v>
      </c>
      <c r="C4" s="8"/>
      <c r="D4" s="3" t="s">
        <v>157</v>
      </c>
      <c r="E4" s="3"/>
      <c r="F4" s="3"/>
      <c r="P4" s="3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s="2" customFormat="1" ht="25.5" customHeight="1" thickBot="1" x14ac:dyDescent="0.3">
      <c r="A5" s="64"/>
      <c r="B5" s="8"/>
      <c r="D5" s="43">
        <f t="shared" ref="D5:M5" si="0">SUM(D6:D7)</f>
        <v>67012.200000000012</v>
      </c>
      <c r="E5" s="43">
        <f t="shared" si="0"/>
        <v>396097.85000000003</v>
      </c>
      <c r="F5" s="43">
        <f t="shared" si="0"/>
        <v>19296.53</v>
      </c>
      <c r="G5" s="43">
        <f t="shared" si="0"/>
        <v>39072.950000000004</v>
      </c>
      <c r="H5" s="43">
        <f t="shared" si="0"/>
        <v>160438.26</v>
      </c>
      <c r="I5" s="43">
        <f t="shared" si="0"/>
        <v>33128.239999999998</v>
      </c>
      <c r="J5" s="43">
        <f t="shared" si="0"/>
        <v>238980.98</v>
      </c>
      <c r="K5" s="43">
        <f t="shared" si="0"/>
        <v>47427.44</v>
      </c>
      <c r="L5" s="43">
        <f t="shared" si="0"/>
        <v>52378.44</v>
      </c>
      <c r="M5" s="43">
        <f t="shared" si="0"/>
        <v>57693.05</v>
      </c>
      <c r="N5" s="43">
        <f>SUM(N6:N7)</f>
        <v>9995.44</v>
      </c>
      <c r="P5" s="6"/>
      <c r="Q5" s="43">
        <f t="shared" ref="Q5:S5" si="1">D5-A5</f>
        <v>67012.200000000012</v>
      </c>
      <c r="R5" s="43">
        <f t="shared" si="1"/>
        <v>396097.85000000003</v>
      </c>
      <c r="S5" s="43">
        <f t="shared" si="1"/>
        <v>19296.53</v>
      </c>
      <c r="T5" s="43">
        <f>G5-D5</f>
        <v>-27939.250000000007</v>
      </c>
      <c r="U5" s="43">
        <f t="shared" ref="U5" si="2">H5-G5</f>
        <v>121365.31</v>
      </c>
      <c r="V5" s="43">
        <f t="shared" ref="V5" si="3">I5-H5</f>
        <v>-127310.02000000002</v>
      </c>
      <c r="W5" s="43">
        <f t="shared" ref="W5" si="4">J5-I5</f>
        <v>205852.74000000002</v>
      </c>
      <c r="X5" s="43">
        <f t="shared" ref="X5" si="5">K5-J5</f>
        <v>-191553.54</v>
      </c>
      <c r="Y5" s="43">
        <f t="shared" ref="Y5" si="6">L5-K5</f>
        <v>4951</v>
      </c>
      <c r="Z5" s="43">
        <f t="shared" ref="Z5" si="7">M5-L5</f>
        <v>5314.6100000000006</v>
      </c>
      <c r="AA5" s="43">
        <f>N5-D5</f>
        <v>-57016.760000000009</v>
      </c>
      <c r="AC5" s="4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s="2" customFormat="1" ht="25.8" customHeight="1" x14ac:dyDescent="0.25">
      <c r="A6" s="65">
        <v>10222</v>
      </c>
      <c r="B6" s="60" t="s">
        <v>167</v>
      </c>
      <c r="D6" s="25">
        <v>66567.240000000005</v>
      </c>
      <c r="E6" s="26">
        <f>38889.94+264.15</f>
        <v>39154.090000000004</v>
      </c>
      <c r="F6" s="26">
        <v>19000.02</v>
      </c>
      <c r="G6" s="26">
        <v>38740.160000000003</v>
      </c>
      <c r="H6" s="26">
        <v>160438.26</v>
      </c>
      <c r="I6" s="26">
        <v>33128.239999999998</v>
      </c>
      <c r="J6" s="26">
        <v>5696.48</v>
      </c>
      <c r="K6" s="26">
        <v>5983.32</v>
      </c>
      <c r="L6" s="26">
        <v>2538.98</v>
      </c>
      <c r="M6" s="26">
        <v>16511.68</v>
      </c>
      <c r="N6" s="27">
        <v>9995.44</v>
      </c>
      <c r="P6" s="28"/>
      <c r="Q6" s="26">
        <f>E6-D6</f>
        <v>-27413.15</v>
      </c>
      <c r="R6" s="26">
        <f t="shared" ref="R6:R7" si="8">F6-E6</f>
        <v>-20154.070000000003</v>
      </c>
      <c r="S6" s="26">
        <f t="shared" ref="S6:S7" si="9">G6-F6</f>
        <v>19740.140000000003</v>
      </c>
      <c r="T6" s="26">
        <f t="shared" ref="T6:T7" si="10">H6-G6</f>
        <v>121698.1</v>
      </c>
      <c r="U6" s="26">
        <f t="shared" ref="U6:U7" si="11">I6-H6</f>
        <v>-127310.02000000002</v>
      </c>
      <c r="V6" s="26">
        <f t="shared" ref="V6:V7" si="12">J6-I6</f>
        <v>-27431.759999999998</v>
      </c>
      <c r="W6" s="26">
        <f t="shared" ref="W6:W7" si="13">K6-J6</f>
        <v>286.84000000000015</v>
      </c>
      <c r="X6" s="26">
        <f t="shared" ref="X6:X7" si="14">L6-K6</f>
        <v>-3444.3399999999997</v>
      </c>
      <c r="Y6" s="26">
        <f t="shared" ref="Y6:Y7" si="15">M6-L6</f>
        <v>13972.7</v>
      </c>
      <c r="Z6" s="26">
        <f t="shared" ref="Z6:Z7" si="16">N6-M6</f>
        <v>-6516.24</v>
      </c>
      <c r="AA6" s="27">
        <f>N6-D6</f>
        <v>-56571.8</v>
      </c>
      <c r="AC6" s="189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s="2" customFormat="1" ht="25.8" customHeight="1" thickBot="1" x14ac:dyDescent="0.3">
      <c r="A7" s="67">
        <v>1068</v>
      </c>
      <c r="B7" s="188" t="s">
        <v>166</v>
      </c>
      <c r="D7" s="14">
        <v>444.96</v>
      </c>
      <c r="E7" s="15">
        <v>356943.76</v>
      </c>
      <c r="F7" s="15">
        <v>296.51</v>
      </c>
      <c r="G7" s="15">
        <v>332.79</v>
      </c>
      <c r="H7" s="15">
        <v>0</v>
      </c>
      <c r="I7" s="15">
        <v>0</v>
      </c>
      <c r="J7" s="15">
        <v>233284.5</v>
      </c>
      <c r="K7" s="15">
        <v>41444.120000000003</v>
      </c>
      <c r="L7" s="15">
        <v>49839.46</v>
      </c>
      <c r="M7" s="15">
        <v>41181.370000000003</v>
      </c>
      <c r="N7" s="16">
        <v>0</v>
      </c>
      <c r="P7" s="21"/>
      <c r="Q7" s="15">
        <f t="shared" ref="Q7" si="17">E7-D7</f>
        <v>356498.8</v>
      </c>
      <c r="R7" s="15">
        <f t="shared" si="8"/>
        <v>-356647.25</v>
      </c>
      <c r="S7" s="15">
        <f t="shared" si="9"/>
        <v>36.28000000000003</v>
      </c>
      <c r="T7" s="15">
        <f t="shared" si="10"/>
        <v>-332.79</v>
      </c>
      <c r="U7" s="15">
        <f t="shared" si="11"/>
        <v>0</v>
      </c>
      <c r="V7" s="15">
        <f t="shared" si="12"/>
        <v>233284.5</v>
      </c>
      <c r="W7" s="15">
        <f t="shared" si="13"/>
        <v>-191840.38</v>
      </c>
      <c r="X7" s="15">
        <f t="shared" si="14"/>
        <v>8395.3399999999965</v>
      </c>
      <c r="Y7" s="15">
        <f t="shared" si="15"/>
        <v>-8658.0899999999965</v>
      </c>
      <c r="Z7" s="15">
        <f t="shared" si="16"/>
        <v>-41181.370000000003</v>
      </c>
      <c r="AA7" s="16">
        <f>N7-D7</f>
        <v>-444.96</v>
      </c>
      <c r="AC7" s="190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ht="27.75" customHeight="1" x14ac:dyDescent="0.3">
      <c r="B8" s="8" t="s">
        <v>56</v>
      </c>
      <c r="C8" s="8"/>
      <c r="D8" s="3" t="s">
        <v>57</v>
      </c>
      <c r="E8" s="3"/>
      <c r="F8" s="3"/>
      <c r="P8" s="3"/>
    </row>
    <row r="9" spans="1:48" s="2" customFormat="1" ht="18.75" customHeight="1" thickBot="1" x14ac:dyDescent="0.35">
      <c r="A9"/>
      <c r="B9" s="8"/>
      <c r="C9" s="8"/>
      <c r="D9" s="43">
        <f t="shared" ref="D9:N9" si="18">SUM(D10:D10)</f>
        <v>33180.480000000003</v>
      </c>
      <c r="E9" s="43">
        <f t="shared" si="18"/>
        <v>16793.52</v>
      </c>
      <c r="F9" s="43">
        <f t="shared" si="18"/>
        <v>103633</v>
      </c>
      <c r="G9" s="43">
        <f t="shared" si="18"/>
        <v>387216.07</v>
      </c>
      <c r="H9" s="43">
        <f t="shared" si="18"/>
        <v>95506.62</v>
      </c>
      <c r="I9" s="43">
        <f t="shared" si="18"/>
        <v>0</v>
      </c>
      <c r="J9" s="43">
        <f t="shared" si="18"/>
        <v>0</v>
      </c>
      <c r="K9" s="43">
        <f t="shared" si="18"/>
        <v>0</v>
      </c>
      <c r="L9" s="43">
        <f t="shared" si="18"/>
        <v>0</v>
      </c>
      <c r="M9" s="43">
        <f t="shared" si="18"/>
        <v>0</v>
      </c>
      <c r="N9" s="43">
        <f t="shared" si="18"/>
        <v>1784.26</v>
      </c>
      <c r="P9" s="3"/>
      <c r="Q9" s="43">
        <f>E9-D9</f>
        <v>-16386.960000000003</v>
      </c>
      <c r="R9" s="43">
        <f t="shared" ref="R9" si="19">F9-E9</f>
        <v>86839.48</v>
      </c>
      <c r="S9" s="43">
        <f t="shared" ref="S9" si="20">G9-F9</f>
        <v>283583.07</v>
      </c>
      <c r="T9" s="43">
        <f t="shared" ref="T9" si="21">H9-G9</f>
        <v>-291709.45</v>
      </c>
      <c r="U9" s="44">
        <f t="shared" ref="U9" si="22">I9-H9</f>
        <v>-95506.62</v>
      </c>
      <c r="V9" s="44">
        <f t="shared" ref="V9" si="23">J9-I9</f>
        <v>0</v>
      </c>
      <c r="W9" s="44">
        <f t="shared" ref="W9" si="24">K9-J9</f>
        <v>0</v>
      </c>
      <c r="X9" s="44">
        <f t="shared" ref="X9" si="25">L9-K9</f>
        <v>0</v>
      </c>
      <c r="Y9" s="44">
        <f t="shared" ref="Y9" si="26">M9-L9</f>
        <v>0</v>
      </c>
      <c r="Z9" s="43">
        <f t="shared" ref="Z9" si="27">N9-M9</f>
        <v>1784.26</v>
      </c>
      <c r="AA9" s="43">
        <f>N9-D9</f>
        <v>-31396.220000000005</v>
      </c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s="2" customFormat="1" ht="23.4" customHeight="1" thickBot="1" x14ac:dyDescent="0.3">
      <c r="A10" s="72">
        <v>131</v>
      </c>
      <c r="B10" s="62" t="s">
        <v>158</v>
      </c>
      <c r="C10" s="4"/>
      <c r="D10" s="33">
        <v>33180.480000000003</v>
      </c>
      <c r="E10" s="173">
        <v>16793.52</v>
      </c>
      <c r="F10" s="173">
        <v>103633</v>
      </c>
      <c r="G10" s="34">
        <v>387216.07</v>
      </c>
      <c r="H10" s="34">
        <v>95506.62</v>
      </c>
      <c r="I10" s="34">
        <v>0</v>
      </c>
      <c r="J10" s="34">
        <v>0</v>
      </c>
      <c r="K10" s="34">
        <v>0</v>
      </c>
      <c r="L10" s="34">
        <v>0</v>
      </c>
      <c r="M10" s="129">
        <v>0</v>
      </c>
      <c r="N10" s="35">
        <v>1784.26</v>
      </c>
      <c r="P10" s="36"/>
      <c r="Q10" s="34">
        <f>E10-D10</f>
        <v>-16386.960000000003</v>
      </c>
      <c r="R10" s="34">
        <f t="shared" ref="R10" si="28">F10-E10</f>
        <v>86839.48</v>
      </c>
      <c r="S10" s="34">
        <f t="shared" ref="S10" si="29">G10-F10</f>
        <v>283583.07</v>
      </c>
      <c r="T10" s="34">
        <f t="shared" ref="T10" si="30">H10-G10</f>
        <v>-291709.45</v>
      </c>
      <c r="U10" s="34">
        <f t="shared" ref="U10" si="31">I10-H10</f>
        <v>-95506.62</v>
      </c>
      <c r="V10" s="34">
        <f t="shared" ref="V10" si="32">J10-I10</f>
        <v>0</v>
      </c>
      <c r="W10" s="34">
        <f t="shared" ref="W10" si="33">K10-J10</f>
        <v>0</v>
      </c>
      <c r="X10" s="34">
        <f t="shared" ref="X10" si="34">L10-K10</f>
        <v>0</v>
      </c>
      <c r="Y10" s="34">
        <f t="shared" ref="Y10" si="35">M10-L10</f>
        <v>0</v>
      </c>
      <c r="Z10" s="34">
        <f t="shared" ref="Z10" si="36">N10-M10</f>
        <v>1784.26</v>
      </c>
      <c r="AA10" s="35">
        <f>N10-D10</f>
        <v>-31396.220000000005</v>
      </c>
      <c r="AC10" s="59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s="2" customFormat="1" ht="27.75" customHeight="1" x14ac:dyDescent="0.3">
      <c r="A11"/>
      <c r="B11" s="8" t="s">
        <v>59</v>
      </c>
      <c r="C11" s="8"/>
      <c r="D11" s="3" t="s">
        <v>160</v>
      </c>
      <c r="E11" s="3"/>
      <c r="F11" s="3"/>
      <c r="P11" s="3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s="2" customFormat="1" ht="25.5" customHeight="1" thickBot="1" x14ac:dyDescent="0.3">
      <c r="A12" s="64"/>
      <c r="B12" s="8"/>
      <c r="D12" s="43">
        <f>SUM(D13:D14)</f>
        <v>0</v>
      </c>
      <c r="E12" s="43">
        <f t="shared" ref="E12:N12" si="37">SUM(E13:E14)</f>
        <v>100000</v>
      </c>
      <c r="F12" s="43">
        <f t="shared" si="37"/>
        <v>230000</v>
      </c>
      <c r="G12" s="43">
        <f t="shared" si="37"/>
        <v>830381</v>
      </c>
      <c r="H12" s="43">
        <f t="shared" si="37"/>
        <v>88565</v>
      </c>
      <c r="I12" s="43">
        <f t="shared" si="37"/>
        <v>230000</v>
      </c>
      <c r="J12" s="43">
        <f t="shared" si="37"/>
        <v>0</v>
      </c>
      <c r="K12" s="43">
        <f t="shared" si="37"/>
        <v>200000</v>
      </c>
      <c r="L12" s="43">
        <f t="shared" si="37"/>
        <v>0</v>
      </c>
      <c r="M12" s="43">
        <f t="shared" si="37"/>
        <v>0</v>
      </c>
      <c r="N12" s="43">
        <f t="shared" si="37"/>
        <v>0</v>
      </c>
      <c r="P12" s="6"/>
      <c r="Q12" s="43">
        <f t="shared" ref="Q12:Q13" si="38">E12-D12</f>
        <v>100000</v>
      </c>
      <c r="R12" s="43">
        <f t="shared" ref="R12:R13" si="39">F12-E12</f>
        <v>130000</v>
      </c>
      <c r="S12" s="43">
        <f t="shared" ref="S12:S13" si="40">G12-F12</f>
        <v>600381</v>
      </c>
      <c r="T12" s="43">
        <f t="shared" ref="T12:T13" si="41">H12-G12</f>
        <v>-741816</v>
      </c>
      <c r="U12" s="43">
        <f t="shared" ref="U12:U13" si="42">I12-H12</f>
        <v>141435</v>
      </c>
      <c r="V12" s="43">
        <f t="shared" ref="V12:V13" si="43">J12-I12</f>
        <v>-230000</v>
      </c>
      <c r="W12" s="43">
        <f t="shared" ref="W12:W13" si="44">K12-J12</f>
        <v>200000</v>
      </c>
      <c r="X12" s="43">
        <f t="shared" ref="X12:X13" si="45">L12-K12</f>
        <v>-200000</v>
      </c>
      <c r="Y12" s="43">
        <f t="shared" ref="Y12:Y13" si="46">M12-L12</f>
        <v>0</v>
      </c>
      <c r="Z12" s="43">
        <f t="shared" ref="Z12:Z13" si="47">N12-M12</f>
        <v>0</v>
      </c>
      <c r="AA12" s="43">
        <f t="shared" ref="AA12:AA13" si="48">N12-D12</f>
        <v>0</v>
      </c>
      <c r="AC12" s="4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s="2" customFormat="1" ht="25.8" customHeight="1" x14ac:dyDescent="0.25">
      <c r="A13" s="65">
        <v>1641</v>
      </c>
      <c r="B13" s="60" t="s">
        <v>159</v>
      </c>
      <c r="D13" s="25">
        <v>0</v>
      </c>
      <c r="E13" s="26">
        <v>100000</v>
      </c>
      <c r="F13" s="26">
        <v>230000</v>
      </c>
      <c r="G13" s="26">
        <v>706390</v>
      </c>
      <c r="H13" s="26">
        <v>0</v>
      </c>
      <c r="I13" s="26">
        <v>230000</v>
      </c>
      <c r="J13" s="26">
        <v>0</v>
      </c>
      <c r="K13" s="26">
        <v>200000</v>
      </c>
      <c r="L13" s="26">
        <v>0</v>
      </c>
      <c r="M13" s="26">
        <v>0</v>
      </c>
      <c r="N13" s="27">
        <v>0</v>
      </c>
      <c r="P13" s="28"/>
      <c r="Q13" s="26">
        <f t="shared" si="38"/>
        <v>100000</v>
      </c>
      <c r="R13" s="26">
        <f t="shared" si="39"/>
        <v>130000</v>
      </c>
      <c r="S13" s="26">
        <f t="shared" si="40"/>
        <v>476390</v>
      </c>
      <c r="T13" s="26">
        <f t="shared" si="41"/>
        <v>-706390</v>
      </c>
      <c r="U13" s="26">
        <f t="shared" si="42"/>
        <v>230000</v>
      </c>
      <c r="V13" s="26">
        <f t="shared" si="43"/>
        <v>-230000</v>
      </c>
      <c r="W13" s="26">
        <f t="shared" si="44"/>
        <v>200000</v>
      </c>
      <c r="X13" s="26">
        <f t="shared" si="45"/>
        <v>-200000</v>
      </c>
      <c r="Y13" s="26">
        <f t="shared" si="46"/>
        <v>0</v>
      </c>
      <c r="Z13" s="26">
        <f t="shared" si="47"/>
        <v>0</v>
      </c>
      <c r="AA13" s="27">
        <f t="shared" si="48"/>
        <v>0</v>
      </c>
      <c r="AC13" s="189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s="2" customFormat="1" ht="25.8" customHeight="1" thickBot="1" x14ac:dyDescent="0.3">
      <c r="A14" s="67">
        <v>1687</v>
      </c>
      <c r="B14" s="188" t="s">
        <v>168</v>
      </c>
      <c r="D14" s="14">
        <v>0</v>
      </c>
      <c r="E14" s="15">
        <v>0</v>
      </c>
      <c r="F14" s="15">
        <v>0</v>
      </c>
      <c r="G14" s="15">
        <v>123991</v>
      </c>
      <c r="H14" s="15">
        <v>88565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6">
        <v>0</v>
      </c>
      <c r="P14" s="21"/>
      <c r="Q14" s="15">
        <f t="shared" ref="Q14" si="49">E14-D14</f>
        <v>0</v>
      </c>
      <c r="R14" s="15">
        <f t="shared" ref="R14" si="50">F14-E14</f>
        <v>0</v>
      </c>
      <c r="S14" s="15">
        <f t="shared" ref="S14" si="51">G14-F14</f>
        <v>123991</v>
      </c>
      <c r="T14" s="15">
        <f t="shared" ref="T14" si="52">H14-G14</f>
        <v>-35426</v>
      </c>
      <c r="U14" s="15">
        <f t="shared" ref="U14" si="53">I14-H14</f>
        <v>-88565</v>
      </c>
      <c r="V14" s="15">
        <f t="shared" ref="V14" si="54">J14-I14</f>
        <v>0</v>
      </c>
      <c r="W14" s="15">
        <f t="shared" ref="W14" si="55">K14-J14</f>
        <v>0</v>
      </c>
      <c r="X14" s="15">
        <f t="shared" ref="X14" si="56">L14-K14</f>
        <v>0</v>
      </c>
      <c r="Y14" s="15">
        <f t="shared" ref="Y14" si="57">M14-L14</f>
        <v>0</v>
      </c>
      <c r="Z14" s="15">
        <f t="shared" ref="Z14" si="58">N14-M14</f>
        <v>0</v>
      </c>
      <c r="AA14" s="16">
        <f t="shared" ref="AA14" si="59">N14-D14</f>
        <v>0</v>
      </c>
      <c r="AC14" s="190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s="2" customFormat="1" ht="27.75" customHeight="1" x14ac:dyDescent="0.3">
      <c r="A15"/>
      <c r="B15" s="8" t="s">
        <v>43</v>
      </c>
      <c r="C15" s="8"/>
      <c r="D15" s="3" t="s">
        <v>44</v>
      </c>
      <c r="E15" s="3"/>
      <c r="F15" s="3"/>
      <c r="P15" s="3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s="2" customFormat="1" ht="25.5" customHeight="1" thickBot="1" x14ac:dyDescent="0.3">
      <c r="A16" s="64"/>
      <c r="B16" s="8"/>
      <c r="D16" s="43">
        <f t="shared" ref="D16:N16" si="60">D17</f>
        <v>0</v>
      </c>
      <c r="E16" s="43">
        <f t="shared" si="60"/>
        <v>0</v>
      </c>
      <c r="F16" s="43">
        <f t="shared" si="60"/>
        <v>0</v>
      </c>
      <c r="G16" s="43">
        <f t="shared" si="60"/>
        <v>40119.82</v>
      </c>
      <c r="H16" s="43">
        <f t="shared" si="60"/>
        <v>0</v>
      </c>
      <c r="I16" s="43">
        <f t="shared" si="60"/>
        <v>0</v>
      </c>
      <c r="J16" s="43">
        <f t="shared" si="60"/>
        <v>0</v>
      </c>
      <c r="K16" s="43">
        <f t="shared" si="60"/>
        <v>0</v>
      </c>
      <c r="L16" s="45">
        <f t="shared" si="60"/>
        <v>0</v>
      </c>
      <c r="M16" s="45">
        <f t="shared" si="60"/>
        <v>0</v>
      </c>
      <c r="N16" s="43">
        <f t="shared" si="60"/>
        <v>0</v>
      </c>
      <c r="P16" s="6"/>
      <c r="Q16" s="43">
        <f t="shared" ref="Q16:Q17" si="61">E16-D16</f>
        <v>0</v>
      </c>
      <c r="R16" s="43">
        <f t="shared" ref="R16:R17" si="62">F16-E16</f>
        <v>0</v>
      </c>
      <c r="S16" s="43">
        <f t="shared" ref="S16:S17" si="63">G16-F16</f>
        <v>40119.82</v>
      </c>
      <c r="T16" s="43">
        <f t="shared" ref="T16:T17" si="64">H16-G16</f>
        <v>-40119.82</v>
      </c>
      <c r="U16" s="43">
        <f t="shared" ref="U16:U17" si="65">I16-H16</f>
        <v>0</v>
      </c>
      <c r="V16" s="43">
        <f t="shared" ref="V16:V17" si="66">J16-I16</f>
        <v>0</v>
      </c>
      <c r="W16" s="43">
        <f t="shared" ref="W16:W17" si="67">K16-J16</f>
        <v>0</v>
      </c>
      <c r="X16" s="43">
        <f t="shared" ref="X16:X17" si="68">L16-K16</f>
        <v>0</v>
      </c>
      <c r="Y16" s="43">
        <f t="shared" ref="Y16:Y17" si="69">M16-L16</f>
        <v>0</v>
      </c>
      <c r="Z16" s="43">
        <f t="shared" ref="Z16:Z17" si="70">N16-M16</f>
        <v>0</v>
      </c>
      <c r="AA16" s="43">
        <f t="shared" ref="AA16:AA17" si="71">N16-D16</f>
        <v>0</v>
      </c>
      <c r="AC16" s="4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s="2" customFormat="1" ht="28.8" customHeight="1" thickBot="1" x14ac:dyDescent="0.3">
      <c r="A17" s="72">
        <v>238</v>
      </c>
      <c r="B17" s="62" t="s">
        <v>161</v>
      </c>
      <c r="C17" s="4"/>
      <c r="D17" s="33">
        <v>0</v>
      </c>
      <c r="E17" s="173">
        <v>0</v>
      </c>
      <c r="F17" s="173">
        <v>0</v>
      </c>
      <c r="G17" s="34">
        <v>40119.82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129">
        <v>0</v>
      </c>
      <c r="N17" s="35">
        <v>0</v>
      </c>
      <c r="P17" s="36"/>
      <c r="Q17" s="34">
        <f t="shared" si="61"/>
        <v>0</v>
      </c>
      <c r="R17" s="34">
        <f t="shared" si="62"/>
        <v>0</v>
      </c>
      <c r="S17" s="34">
        <f t="shared" si="63"/>
        <v>40119.82</v>
      </c>
      <c r="T17" s="34">
        <f t="shared" si="64"/>
        <v>-40119.82</v>
      </c>
      <c r="U17" s="34">
        <f t="shared" si="65"/>
        <v>0</v>
      </c>
      <c r="V17" s="34">
        <f t="shared" si="66"/>
        <v>0</v>
      </c>
      <c r="W17" s="34">
        <f t="shared" si="67"/>
        <v>0</v>
      </c>
      <c r="X17" s="34">
        <f t="shared" si="68"/>
        <v>0</v>
      </c>
      <c r="Y17" s="34">
        <f t="shared" si="69"/>
        <v>0</v>
      </c>
      <c r="Z17" s="34">
        <f t="shared" si="70"/>
        <v>0</v>
      </c>
      <c r="AA17" s="35">
        <f t="shared" si="71"/>
        <v>0</v>
      </c>
      <c r="AC17" s="59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s="2" customFormat="1" ht="15" thickBot="1" x14ac:dyDescent="0.35">
      <c r="A18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s="2" customFormat="1" ht="42" thickBot="1" x14ac:dyDescent="0.3">
      <c r="A19" s="194" t="s">
        <v>21</v>
      </c>
      <c r="B19" s="195"/>
      <c r="C19" s="4"/>
      <c r="D19" s="38">
        <f t="shared" ref="D19:M19" si="72">D5+D9+D12+D16</f>
        <v>100192.68000000002</v>
      </c>
      <c r="E19" s="174">
        <f t="shared" si="72"/>
        <v>512891.37000000005</v>
      </c>
      <c r="F19" s="174">
        <f t="shared" si="72"/>
        <v>352929.53</v>
      </c>
      <c r="G19" s="39">
        <f t="shared" si="72"/>
        <v>1296789.8400000001</v>
      </c>
      <c r="H19" s="39">
        <f t="shared" si="72"/>
        <v>344509.88</v>
      </c>
      <c r="I19" s="39">
        <f t="shared" si="72"/>
        <v>263128.24</v>
      </c>
      <c r="J19" s="39">
        <f t="shared" si="72"/>
        <v>238980.98</v>
      </c>
      <c r="K19" s="39">
        <f t="shared" si="72"/>
        <v>247427.44</v>
      </c>
      <c r="L19" s="39">
        <f t="shared" si="72"/>
        <v>52378.44</v>
      </c>
      <c r="M19" s="39">
        <f t="shared" si="72"/>
        <v>57693.05</v>
      </c>
      <c r="N19" s="40">
        <f>N5+N9+N12+N16</f>
        <v>11779.7</v>
      </c>
      <c r="O19" s="3"/>
      <c r="P19" s="41"/>
      <c r="Q19" s="39">
        <f>E19-D19</f>
        <v>412698.69000000006</v>
      </c>
      <c r="R19" s="39">
        <f t="shared" ref="R19" si="73">F19-E19</f>
        <v>-159961.84000000003</v>
      </c>
      <c r="S19" s="39">
        <f t="shared" ref="S19" si="74">G19-F19</f>
        <v>943860.31</v>
      </c>
      <c r="T19" s="39">
        <f t="shared" ref="T19" si="75">H19-G19</f>
        <v>-952279.96000000008</v>
      </c>
      <c r="U19" s="39">
        <f t="shared" ref="U19" si="76">I19-H19</f>
        <v>-81381.640000000014</v>
      </c>
      <c r="V19" s="39">
        <f t="shared" ref="V19" si="77">J19-I19</f>
        <v>-24147.25999999998</v>
      </c>
      <c r="W19" s="39">
        <f t="shared" ref="W19" si="78">K19-J19</f>
        <v>8446.4599999999919</v>
      </c>
      <c r="X19" s="39">
        <f t="shared" ref="X19" si="79">L19-K19</f>
        <v>-195049</v>
      </c>
      <c r="Y19" s="39">
        <f t="shared" ref="Y19" si="80">M19-L19</f>
        <v>5314.6100000000006</v>
      </c>
      <c r="Z19" s="39">
        <f t="shared" ref="Z19" si="81">N19-M19</f>
        <v>-45913.350000000006</v>
      </c>
      <c r="AA19" s="40">
        <f>N19-D19</f>
        <v>-88412.980000000025</v>
      </c>
      <c r="AB19" s="3"/>
      <c r="AC19" s="42" t="s">
        <v>22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s="2" customFormat="1" ht="33.75" customHeight="1" x14ac:dyDescent="0.3">
      <c r="A20"/>
      <c r="B20" s="47" t="s">
        <v>46</v>
      </c>
      <c r="D20" s="79" t="s">
        <v>162</v>
      </c>
      <c r="E20" s="79"/>
      <c r="F20" s="7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s="2" customFormat="1" ht="25.5" customHeight="1" thickBot="1" x14ac:dyDescent="0.35">
      <c r="A21"/>
      <c r="B21" s="8"/>
      <c r="C21" s="8"/>
      <c r="D21" s="43">
        <f t="shared" ref="D21:L21" si="82">SUM(D22:D25)</f>
        <v>28676.55</v>
      </c>
      <c r="E21" s="43">
        <f t="shared" si="82"/>
        <v>27694.03</v>
      </c>
      <c r="F21" s="43">
        <f t="shared" si="82"/>
        <v>85786.03</v>
      </c>
      <c r="G21" s="43">
        <f t="shared" si="82"/>
        <v>78433.91</v>
      </c>
      <c r="H21" s="43">
        <f t="shared" si="82"/>
        <v>54706.13</v>
      </c>
      <c r="I21" s="43">
        <f t="shared" si="82"/>
        <v>54582</v>
      </c>
      <c r="J21" s="43">
        <f t="shared" si="82"/>
        <v>51544.09</v>
      </c>
      <c r="K21" s="43">
        <f t="shared" si="82"/>
        <v>52352</v>
      </c>
      <c r="L21" s="43">
        <f t="shared" si="82"/>
        <v>69662.16</v>
      </c>
      <c r="M21" s="43">
        <f>SUM(M22:M25)</f>
        <v>69696</v>
      </c>
      <c r="N21" s="43">
        <f>SUM(N22:N25)</f>
        <v>70417.25</v>
      </c>
      <c r="P21" s="6"/>
      <c r="Q21" s="43">
        <f>E21-D21</f>
        <v>-982.52000000000044</v>
      </c>
      <c r="R21" s="43">
        <f t="shared" ref="R21" si="83">F21-E21</f>
        <v>58092</v>
      </c>
      <c r="S21" s="43">
        <f t="shared" ref="S21" si="84">G21-F21</f>
        <v>-7352.1199999999953</v>
      </c>
      <c r="T21" s="43">
        <f t="shared" ref="T21" si="85">H21-G21</f>
        <v>-23727.780000000006</v>
      </c>
      <c r="U21" s="43">
        <f t="shared" ref="U21" si="86">I21-H21</f>
        <v>-124.12999999999738</v>
      </c>
      <c r="V21" s="43">
        <f t="shared" ref="V21" si="87">J21-I21</f>
        <v>-3037.9100000000035</v>
      </c>
      <c r="W21" s="43">
        <f t="shared" ref="W21" si="88">K21-J21</f>
        <v>807.91000000000349</v>
      </c>
      <c r="X21" s="43">
        <f t="shared" ref="X21" si="89">L21-K21</f>
        <v>17310.160000000003</v>
      </c>
      <c r="Y21" s="43">
        <f t="shared" ref="Y21" si="90">M21-L21</f>
        <v>33.839999999996508</v>
      </c>
      <c r="Z21" s="43">
        <f t="shared" ref="Z21" si="91">N21-M21</f>
        <v>721.25</v>
      </c>
      <c r="AA21" s="43">
        <f>N21-D21</f>
        <v>41740.699999999997</v>
      </c>
      <c r="AC21" s="4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s="2" customFormat="1" ht="13.8" x14ac:dyDescent="0.25">
      <c r="A22" s="65">
        <v>2805</v>
      </c>
      <c r="B22" s="69" t="s">
        <v>163</v>
      </c>
      <c r="C22" s="4"/>
      <c r="D22" s="25">
        <v>1118.52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7">
        <v>0</v>
      </c>
      <c r="P22" s="28"/>
      <c r="Q22" s="26">
        <f t="shared" ref="Q22:Q25" si="92">E22-D22</f>
        <v>-1118.52</v>
      </c>
      <c r="R22" s="26">
        <f t="shared" ref="R22:R25" si="93">F22-E22</f>
        <v>0</v>
      </c>
      <c r="S22" s="26">
        <f t="shared" ref="S22:S25" si="94">G22-F22</f>
        <v>0</v>
      </c>
      <c r="T22" s="26">
        <f t="shared" ref="T22:T25" si="95">H22-G22</f>
        <v>0</v>
      </c>
      <c r="U22" s="26">
        <f t="shared" ref="U22:U25" si="96">I22-H22</f>
        <v>0</v>
      </c>
      <c r="V22" s="26">
        <f t="shared" ref="V22:V25" si="97">J22-I22</f>
        <v>0</v>
      </c>
      <c r="W22" s="26">
        <f t="shared" ref="W22:W25" si="98">K22-J22</f>
        <v>0</v>
      </c>
      <c r="X22" s="26">
        <f t="shared" ref="X22:X25" si="99">L22-K22</f>
        <v>0</v>
      </c>
      <c r="Y22" s="26">
        <f t="shared" ref="Y22:Y25" si="100">M22-L22</f>
        <v>0</v>
      </c>
      <c r="Z22" s="26">
        <f t="shared" ref="Z22:Z25" si="101">N22-M22</f>
        <v>0</v>
      </c>
      <c r="AA22" s="27">
        <f t="shared" ref="AA22:AA25" si="102">N22-D22</f>
        <v>-1118.52</v>
      </c>
      <c r="AC22" s="3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s="2" customFormat="1" ht="13.8" x14ac:dyDescent="0.25">
      <c r="A23" s="66">
        <v>2813</v>
      </c>
      <c r="B23" s="177" t="s">
        <v>145</v>
      </c>
      <c r="C23" s="4"/>
      <c r="D23" s="12">
        <v>3873.59</v>
      </c>
      <c r="E23" s="7">
        <v>3873.59</v>
      </c>
      <c r="F23" s="7">
        <v>4221.59</v>
      </c>
      <c r="G23" s="7">
        <v>5578.45</v>
      </c>
      <c r="H23" s="7">
        <v>4568</v>
      </c>
      <c r="I23" s="7">
        <v>4568</v>
      </c>
      <c r="J23" s="7">
        <v>4568</v>
      </c>
      <c r="K23" s="7">
        <v>4568</v>
      </c>
      <c r="L23" s="7">
        <v>4568</v>
      </c>
      <c r="M23" s="7">
        <v>4568</v>
      </c>
      <c r="N23" s="13">
        <v>4568</v>
      </c>
      <c r="P23" s="20"/>
      <c r="Q23" s="7">
        <f t="shared" si="92"/>
        <v>0</v>
      </c>
      <c r="R23" s="7">
        <f t="shared" si="93"/>
        <v>348</v>
      </c>
      <c r="S23" s="7">
        <f t="shared" si="94"/>
        <v>1356.8599999999997</v>
      </c>
      <c r="T23" s="7">
        <f t="shared" si="95"/>
        <v>-1010.4499999999998</v>
      </c>
      <c r="U23" s="7">
        <f t="shared" si="96"/>
        <v>0</v>
      </c>
      <c r="V23" s="7">
        <f t="shared" si="97"/>
        <v>0</v>
      </c>
      <c r="W23" s="7">
        <f t="shared" si="98"/>
        <v>0</v>
      </c>
      <c r="X23" s="7">
        <f t="shared" si="99"/>
        <v>0</v>
      </c>
      <c r="Y23" s="7">
        <f t="shared" si="100"/>
        <v>0</v>
      </c>
      <c r="Z23" s="7">
        <f t="shared" si="101"/>
        <v>0</v>
      </c>
      <c r="AA23" s="13">
        <f t="shared" si="102"/>
        <v>694.40999999999985</v>
      </c>
      <c r="AC23" s="19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s="2" customFormat="1" ht="13.8" x14ac:dyDescent="0.25">
      <c r="A24" s="66">
        <v>28156</v>
      </c>
      <c r="B24" s="177" t="s">
        <v>164</v>
      </c>
      <c r="C24" s="4"/>
      <c r="D24" s="12">
        <v>2990</v>
      </c>
      <c r="E24" s="7">
        <v>2990</v>
      </c>
      <c r="F24" s="7">
        <v>74338.27</v>
      </c>
      <c r="G24" s="7">
        <v>4380.13</v>
      </c>
      <c r="H24" s="7">
        <v>2630.13</v>
      </c>
      <c r="I24" s="7">
        <v>2590</v>
      </c>
      <c r="J24" s="7">
        <v>3066.96</v>
      </c>
      <c r="K24" s="7">
        <v>3059</v>
      </c>
      <c r="L24" s="7">
        <v>3681.16</v>
      </c>
      <c r="M24" s="7">
        <v>3294</v>
      </c>
      <c r="N24" s="13">
        <v>4011</v>
      </c>
      <c r="P24" s="20"/>
      <c r="Q24" s="7">
        <f t="shared" si="92"/>
        <v>0</v>
      </c>
      <c r="R24" s="7">
        <f t="shared" si="93"/>
        <v>71348.27</v>
      </c>
      <c r="S24" s="7">
        <f t="shared" si="94"/>
        <v>-69958.14</v>
      </c>
      <c r="T24" s="7">
        <f t="shared" si="95"/>
        <v>-1750</v>
      </c>
      <c r="U24" s="7">
        <f t="shared" si="96"/>
        <v>-40.130000000000109</v>
      </c>
      <c r="V24" s="7">
        <f t="shared" si="97"/>
        <v>476.96000000000004</v>
      </c>
      <c r="W24" s="7">
        <f t="shared" si="98"/>
        <v>-7.9600000000000364</v>
      </c>
      <c r="X24" s="7">
        <f t="shared" si="99"/>
        <v>622.15999999999985</v>
      </c>
      <c r="Y24" s="7">
        <f t="shared" si="100"/>
        <v>-387.15999999999985</v>
      </c>
      <c r="Z24" s="7">
        <f t="shared" si="101"/>
        <v>717</v>
      </c>
      <c r="AA24" s="13">
        <f t="shared" si="102"/>
        <v>1021</v>
      </c>
      <c r="AC24" s="19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s="2" customFormat="1" thickBot="1" x14ac:dyDescent="0.3">
      <c r="A25" s="67">
        <v>28158</v>
      </c>
      <c r="B25" s="70" t="s">
        <v>165</v>
      </c>
      <c r="C25" s="4"/>
      <c r="D25" s="14">
        <f>28676.55-7982.11</f>
        <v>20694.439999999999</v>
      </c>
      <c r="E25" s="15">
        <f>2351.31+15294.96+3053.5+130.67</f>
        <v>20830.439999999999</v>
      </c>
      <c r="F25" s="15">
        <f>4105.5+3120.67</f>
        <v>7226.17</v>
      </c>
      <c r="G25" s="15">
        <f>62148.45+6326.88</f>
        <v>68475.33</v>
      </c>
      <c r="H25" s="15">
        <f>46119+1389</f>
        <v>47508</v>
      </c>
      <c r="I25" s="15">
        <f>46034+1390</f>
        <v>47424</v>
      </c>
      <c r="J25" s="15">
        <v>43909.13</v>
      </c>
      <c r="K25" s="15">
        <v>44725</v>
      </c>
      <c r="L25" s="15">
        <v>61413</v>
      </c>
      <c r="M25" s="15">
        <v>61834</v>
      </c>
      <c r="N25" s="16">
        <v>61838.25</v>
      </c>
      <c r="P25" s="21"/>
      <c r="Q25" s="15">
        <f t="shared" si="92"/>
        <v>136</v>
      </c>
      <c r="R25" s="15">
        <f t="shared" si="93"/>
        <v>-13604.269999999999</v>
      </c>
      <c r="S25" s="15">
        <f t="shared" si="94"/>
        <v>61249.16</v>
      </c>
      <c r="T25" s="15">
        <f t="shared" si="95"/>
        <v>-20967.330000000002</v>
      </c>
      <c r="U25" s="15">
        <f t="shared" si="96"/>
        <v>-84</v>
      </c>
      <c r="V25" s="15">
        <f t="shared" si="97"/>
        <v>-3514.8700000000026</v>
      </c>
      <c r="W25" s="15">
        <f t="shared" si="98"/>
        <v>815.87000000000262</v>
      </c>
      <c r="X25" s="15">
        <f t="shared" si="99"/>
        <v>16688</v>
      </c>
      <c r="Y25" s="15">
        <f t="shared" si="100"/>
        <v>421</v>
      </c>
      <c r="Z25" s="15">
        <f t="shared" si="101"/>
        <v>4.25</v>
      </c>
      <c r="AA25" s="16">
        <f t="shared" si="102"/>
        <v>41143.81</v>
      </c>
      <c r="AC25" s="3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s="2" customFormat="1" ht="33.75" customHeight="1" x14ac:dyDescent="0.3">
      <c r="A26"/>
      <c r="B26" s="47" t="s">
        <v>47</v>
      </c>
      <c r="D26" s="79" t="s">
        <v>48</v>
      </c>
      <c r="E26" s="79"/>
      <c r="F26" s="7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s="2" customFormat="1" ht="25.5" customHeight="1" thickBot="1" x14ac:dyDescent="0.35">
      <c r="A27"/>
      <c r="B27" s="8"/>
      <c r="C27" s="8"/>
      <c r="D27" s="43">
        <f t="shared" ref="D27:N27" si="103">SUM(D28:D28)</f>
        <v>0</v>
      </c>
      <c r="E27" s="43">
        <f t="shared" si="103"/>
        <v>77013.100000000006</v>
      </c>
      <c r="F27" s="43">
        <f t="shared" si="103"/>
        <v>0</v>
      </c>
      <c r="G27" s="43">
        <f t="shared" si="103"/>
        <v>7217.57</v>
      </c>
      <c r="H27" s="43">
        <f t="shared" si="103"/>
        <v>0</v>
      </c>
      <c r="I27" s="43">
        <f t="shared" si="103"/>
        <v>0</v>
      </c>
      <c r="J27" s="43">
        <f t="shared" si="103"/>
        <v>0</v>
      </c>
      <c r="K27" s="43">
        <f t="shared" si="103"/>
        <v>0</v>
      </c>
      <c r="L27" s="43">
        <f t="shared" si="103"/>
        <v>0</v>
      </c>
      <c r="M27" s="43">
        <f>SUM(M28:M28)</f>
        <v>0</v>
      </c>
      <c r="N27" s="43">
        <f t="shared" si="103"/>
        <v>546.19000000000005</v>
      </c>
      <c r="P27" s="6"/>
      <c r="Q27" s="43">
        <f t="shared" ref="Q27:Q28" si="104">E27-D27</f>
        <v>77013.100000000006</v>
      </c>
      <c r="R27" s="43">
        <f t="shared" ref="R27:R28" si="105">F27-E27</f>
        <v>-77013.100000000006</v>
      </c>
      <c r="S27" s="43">
        <f t="shared" ref="S27:S28" si="106">G27-F27</f>
        <v>7217.57</v>
      </c>
      <c r="T27" s="43">
        <f t="shared" ref="T27:T28" si="107">H27-G27</f>
        <v>-7217.57</v>
      </c>
      <c r="U27" s="43">
        <f t="shared" ref="U27:U28" si="108">I27-H27</f>
        <v>0</v>
      </c>
      <c r="V27" s="43">
        <f t="shared" ref="V27:V28" si="109">J27-I27</f>
        <v>0</v>
      </c>
      <c r="W27" s="43">
        <f t="shared" ref="W27:W28" si="110">K27-J27</f>
        <v>0</v>
      </c>
      <c r="X27" s="43">
        <f t="shared" ref="X27:X28" si="111">L27-K27</f>
        <v>0</v>
      </c>
      <c r="Y27" s="43">
        <f t="shared" ref="Y27:Y28" si="112">M27-L27</f>
        <v>0</v>
      </c>
      <c r="Z27" s="43">
        <f t="shared" ref="Z27:Z28" si="113">N27-M27</f>
        <v>546.19000000000005</v>
      </c>
      <c r="AA27" s="43">
        <f t="shared" ref="AA27:AA28" si="114">N27-D27</f>
        <v>546.19000000000005</v>
      </c>
      <c r="AC27" s="4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s="2" customFormat="1" ht="28.2" thickBot="1" x14ac:dyDescent="0.3">
      <c r="A28" s="72">
        <v>203</v>
      </c>
      <c r="B28" s="62" t="s">
        <v>77</v>
      </c>
      <c r="C28" s="4"/>
      <c r="D28" s="33">
        <v>0</v>
      </c>
      <c r="E28" s="173">
        <v>77013.100000000006</v>
      </c>
      <c r="F28" s="173">
        <v>0</v>
      </c>
      <c r="G28" s="34">
        <v>7217.57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129">
        <v>0</v>
      </c>
      <c r="N28" s="35">
        <v>546.19000000000005</v>
      </c>
      <c r="P28" s="36"/>
      <c r="Q28" s="34">
        <f t="shared" si="104"/>
        <v>77013.100000000006</v>
      </c>
      <c r="R28" s="34">
        <f t="shared" si="105"/>
        <v>-77013.100000000006</v>
      </c>
      <c r="S28" s="34">
        <f t="shared" si="106"/>
        <v>7217.57</v>
      </c>
      <c r="T28" s="34">
        <f t="shared" si="107"/>
        <v>-7217.57</v>
      </c>
      <c r="U28" s="34">
        <f t="shared" si="108"/>
        <v>0</v>
      </c>
      <c r="V28" s="34">
        <f t="shared" si="109"/>
        <v>0</v>
      </c>
      <c r="W28" s="34">
        <f t="shared" si="110"/>
        <v>0</v>
      </c>
      <c r="X28" s="34">
        <f t="shared" si="111"/>
        <v>0</v>
      </c>
      <c r="Y28" s="34">
        <f t="shared" si="112"/>
        <v>0</v>
      </c>
      <c r="Z28" s="34">
        <f t="shared" si="113"/>
        <v>546.19000000000005</v>
      </c>
      <c r="AA28" s="35">
        <f t="shared" si="114"/>
        <v>546.19000000000005</v>
      </c>
      <c r="AC28" s="37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s="2" customFormat="1" ht="15" thickBot="1" x14ac:dyDescent="0.35">
      <c r="A29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s="2" customFormat="1" ht="36.75" customHeight="1" thickBot="1" x14ac:dyDescent="0.3">
      <c r="A30" s="200" t="s">
        <v>60</v>
      </c>
      <c r="B30" s="201"/>
      <c r="C30" s="4"/>
      <c r="D30" s="33">
        <v>0</v>
      </c>
      <c r="E30" s="173">
        <v>0</v>
      </c>
      <c r="F30" s="173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129">
        <v>0</v>
      </c>
      <c r="N30" s="35">
        <v>0</v>
      </c>
      <c r="P30" s="36"/>
      <c r="Q30" s="34">
        <f>E30-D30</f>
        <v>0</v>
      </c>
      <c r="R30" s="34">
        <f t="shared" ref="R30" si="115">F30-E30</f>
        <v>0</v>
      </c>
      <c r="S30" s="34">
        <f t="shared" ref="S30" si="116">G30-F30</f>
        <v>0</v>
      </c>
      <c r="T30" s="34">
        <f t="shared" ref="T30" si="117">H30-G30</f>
        <v>0</v>
      </c>
      <c r="U30" s="34">
        <f t="shared" ref="U30" si="118">I30-H30</f>
        <v>0</v>
      </c>
      <c r="V30" s="34">
        <f t="shared" ref="V30" si="119">J30-I30</f>
        <v>0</v>
      </c>
      <c r="W30" s="34">
        <f t="shared" ref="W30" si="120">K30-J30</f>
        <v>0</v>
      </c>
      <c r="X30" s="34">
        <f t="shared" ref="X30" si="121">L30-K30</f>
        <v>0</v>
      </c>
      <c r="Y30" s="34">
        <f t="shared" ref="Y30" si="122">M30-L30</f>
        <v>0</v>
      </c>
      <c r="Z30" s="34">
        <f t="shared" ref="Z30" si="123">N30-M30</f>
        <v>0</v>
      </c>
      <c r="AA30" s="35">
        <f>N30-D30</f>
        <v>0</v>
      </c>
      <c r="AC30" s="37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s="2" customFormat="1" ht="15" thickBot="1" x14ac:dyDescent="0.35">
      <c r="A31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s="2" customFormat="1" ht="55.8" thickBot="1" x14ac:dyDescent="0.3">
      <c r="A32" s="194" t="s">
        <v>26</v>
      </c>
      <c r="B32" s="195"/>
      <c r="C32" s="4"/>
      <c r="D32" s="38">
        <f t="shared" ref="D32:M32" si="124">D21+D27</f>
        <v>28676.55</v>
      </c>
      <c r="E32" s="174">
        <f t="shared" si="124"/>
        <v>104707.13</v>
      </c>
      <c r="F32" s="174">
        <f t="shared" si="124"/>
        <v>85786.03</v>
      </c>
      <c r="G32" s="39">
        <f t="shared" si="124"/>
        <v>85651.48000000001</v>
      </c>
      <c r="H32" s="39">
        <f t="shared" si="124"/>
        <v>54706.13</v>
      </c>
      <c r="I32" s="39">
        <f t="shared" si="124"/>
        <v>54582</v>
      </c>
      <c r="J32" s="39">
        <f t="shared" si="124"/>
        <v>51544.09</v>
      </c>
      <c r="K32" s="39">
        <f t="shared" si="124"/>
        <v>52352</v>
      </c>
      <c r="L32" s="39">
        <f t="shared" si="124"/>
        <v>69662.16</v>
      </c>
      <c r="M32" s="39">
        <f t="shared" si="124"/>
        <v>69696</v>
      </c>
      <c r="N32" s="40">
        <f>N21+N27</f>
        <v>70963.44</v>
      </c>
      <c r="O32" s="3"/>
      <c r="P32" s="41"/>
      <c r="Q32" s="39">
        <f>E32-D32</f>
        <v>76030.58</v>
      </c>
      <c r="R32" s="39">
        <f t="shared" ref="R32" si="125">F32-E32</f>
        <v>-18921.100000000006</v>
      </c>
      <c r="S32" s="39">
        <f t="shared" ref="S32" si="126">G32-F32</f>
        <v>-134.54999999998836</v>
      </c>
      <c r="T32" s="39">
        <f t="shared" ref="T32" si="127">H32-G32</f>
        <v>-30945.350000000013</v>
      </c>
      <c r="U32" s="39">
        <f t="shared" ref="U32" si="128">I32-H32</f>
        <v>-124.12999999999738</v>
      </c>
      <c r="V32" s="39">
        <f t="shared" ref="V32" si="129">J32-I32</f>
        <v>-3037.9100000000035</v>
      </c>
      <c r="W32" s="39">
        <f t="shared" ref="W32" si="130">K32-J32</f>
        <v>807.91000000000349</v>
      </c>
      <c r="X32" s="39">
        <f t="shared" ref="X32" si="131">L32-K32</f>
        <v>17310.160000000003</v>
      </c>
      <c r="Y32" s="39">
        <f t="shared" ref="Y32" si="132">M32-L32</f>
        <v>33.839999999996508</v>
      </c>
      <c r="Z32" s="39">
        <f t="shared" ref="Z32" si="133">N32-M32</f>
        <v>1267.4400000000023</v>
      </c>
      <c r="AA32" s="40">
        <f>N32-D32</f>
        <v>42286.89</v>
      </c>
      <c r="AB32" s="3"/>
      <c r="AC32" s="42" t="s">
        <v>27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s="2" customFormat="1" ht="15" thickBot="1" x14ac:dyDescent="0.35">
      <c r="A33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s="2" customFormat="1" ht="36.75" customHeight="1" thickBot="1" x14ac:dyDescent="0.3">
      <c r="A34" s="200" t="s">
        <v>45</v>
      </c>
      <c r="B34" s="201"/>
      <c r="C34" s="4"/>
      <c r="D34" s="33">
        <v>49116.09</v>
      </c>
      <c r="E34" s="173">
        <v>0</v>
      </c>
      <c r="F34" s="173">
        <v>24211.89</v>
      </c>
      <c r="G34" s="34">
        <v>173934.51</v>
      </c>
      <c r="H34" s="34">
        <v>263039.92</v>
      </c>
      <c r="I34" s="34">
        <v>19872.48</v>
      </c>
      <c r="J34" s="34">
        <v>233284.5</v>
      </c>
      <c r="K34" s="34">
        <v>0</v>
      </c>
      <c r="L34" s="34">
        <v>0</v>
      </c>
      <c r="M34" s="129">
        <v>0</v>
      </c>
      <c r="N34" s="35">
        <v>0</v>
      </c>
      <c r="P34" s="36"/>
      <c r="Q34" s="34">
        <f>E34-D34</f>
        <v>-49116.09</v>
      </c>
      <c r="R34" s="34">
        <f t="shared" ref="R34" si="134">F34-E34</f>
        <v>24211.89</v>
      </c>
      <c r="S34" s="34">
        <f t="shared" ref="S34" si="135">G34-F34</f>
        <v>149722.62</v>
      </c>
      <c r="T34" s="34">
        <f t="shared" ref="T34" si="136">H34-G34</f>
        <v>89105.409999999974</v>
      </c>
      <c r="U34" s="34">
        <f t="shared" ref="U34" si="137">I34-H34</f>
        <v>-243167.43999999997</v>
      </c>
      <c r="V34" s="34">
        <f t="shared" ref="V34" si="138">J34-I34</f>
        <v>213412.02</v>
      </c>
      <c r="W34" s="34">
        <f t="shared" ref="W34" si="139">K34-J34</f>
        <v>-233284.5</v>
      </c>
      <c r="X34" s="34">
        <f t="shared" ref="X34" si="140">L34-K34</f>
        <v>0</v>
      </c>
      <c r="Y34" s="34">
        <f t="shared" ref="Y34" si="141">M34-L34</f>
        <v>0</v>
      </c>
      <c r="Z34" s="34">
        <f t="shared" ref="Z34" si="142">N34-M34</f>
        <v>0</v>
      </c>
      <c r="AA34" s="35">
        <f>N34-D34</f>
        <v>-49116.09</v>
      </c>
      <c r="AC34" s="37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s="2" customFormat="1" ht="15" thickBot="1" x14ac:dyDescent="0.35">
      <c r="A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s="2" customFormat="1" ht="25.2" customHeight="1" thickBot="1" x14ac:dyDescent="0.3">
      <c r="A36" s="198" t="s">
        <v>52</v>
      </c>
      <c r="B36" s="199"/>
      <c r="C36" s="4"/>
      <c r="D36" s="50">
        <f>D32+D19+D34</f>
        <v>177985.32</v>
      </c>
      <c r="E36" s="50">
        <f t="shared" ref="E36:N36" si="143">E32+E19+E34</f>
        <v>617598.5</v>
      </c>
      <c r="F36" s="50">
        <f t="shared" si="143"/>
        <v>462927.45000000007</v>
      </c>
      <c r="G36" s="50">
        <f t="shared" si="143"/>
        <v>1556375.83</v>
      </c>
      <c r="H36" s="50">
        <f t="shared" si="143"/>
        <v>662255.92999999993</v>
      </c>
      <c r="I36" s="50">
        <f t="shared" si="143"/>
        <v>337582.72</v>
      </c>
      <c r="J36" s="50">
        <f t="shared" si="143"/>
        <v>523809.57</v>
      </c>
      <c r="K36" s="50">
        <f t="shared" si="143"/>
        <v>299779.44</v>
      </c>
      <c r="L36" s="50">
        <f t="shared" si="143"/>
        <v>122040.6</v>
      </c>
      <c r="M36" s="50">
        <f t="shared" si="143"/>
        <v>127389.05</v>
      </c>
      <c r="N36" s="50">
        <f t="shared" si="143"/>
        <v>82743.14</v>
      </c>
      <c r="O36" s="52"/>
      <c r="P36" s="53"/>
      <c r="Q36" s="54">
        <f>E36-D36</f>
        <v>439613.18</v>
      </c>
      <c r="R36" s="54">
        <f t="shared" ref="R36" si="144">F36-E36</f>
        <v>-154671.04999999993</v>
      </c>
      <c r="S36" s="54">
        <f t="shared" ref="S36" si="145">G36-F36</f>
        <v>1093448.3799999999</v>
      </c>
      <c r="T36" s="54">
        <f t="shared" ref="T36" si="146">H36-G36</f>
        <v>-894119.90000000014</v>
      </c>
      <c r="U36" s="54">
        <f t="shared" ref="U36" si="147">I36-H36</f>
        <v>-324673.20999999996</v>
      </c>
      <c r="V36" s="54">
        <f t="shared" ref="V36" si="148">J36-I36</f>
        <v>186226.85000000003</v>
      </c>
      <c r="W36" s="54">
        <f t="shared" ref="W36" si="149">K36-J36</f>
        <v>-224030.13</v>
      </c>
      <c r="X36" s="54">
        <f t="shared" ref="X36" si="150">L36-K36</f>
        <v>-177738.84</v>
      </c>
      <c r="Y36" s="54">
        <f t="shared" ref="Y36" si="151">M36-L36</f>
        <v>5348.4499999999971</v>
      </c>
      <c r="Z36" s="54">
        <f t="shared" ref="Z36" si="152">N36-M36</f>
        <v>-44645.91</v>
      </c>
      <c r="AA36" s="51">
        <f>N36-D36</f>
        <v>-95242.180000000008</v>
      </c>
      <c r="AB36" s="3"/>
      <c r="AC36" s="4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s="2" customFormat="1" x14ac:dyDescent="0.3">
      <c r="A3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s="2" customFormat="1" x14ac:dyDescent="0.3">
      <c r="A3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s="2" customFormat="1" x14ac:dyDescent="0.3">
      <c r="A3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s="2" customFormat="1" x14ac:dyDescent="0.3">
      <c r="A40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s="2" customFormat="1" x14ac:dyDescent="0.3">
      <c r="A41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s="2" customFormat="1" x14ac:dyDescent="0.3">
      <c r="A42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s="2" customFormat="1" x14ac:dyDescent="0.3">
      <c r="A43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s="2" customFormat="1" x14ac:dyDescent="0.3">
      <c r="A44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x14ac:dyDescent="0.3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48" x14ac:dyDescent="0.3"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</row>
  </sheetData>
  <mergeCells count="5">
    <mergeCell ref="A36:B36"/>
    <mergeCell ref="A30:B30"/>
    <mergeCell ref="A34:B34"/>
    <mergeCell ref="A19:B19"/>
    <mergeCell ref="A32:B32"/>
  </mergeCells>
  <pageMargins left="0.25" right="0.25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Eau &amp; Assainissement</vt:lpstr>
      <vt:lpstr>Fonctionnement</vt:lpstr>
      <vt:lpstr>Fonct. Dép.</vt:lpstr>
      <vt:lpstr>Fonct. Rec.</vt:lpstr>
      <vt:lpstr>Investissement</vt:lpstr>
      <vt:lpstr>Inv. Dép.</vt:lpstr>
      <vt:lpstr>Inv. Rec.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SAULNERON</dc:creator>
  <cp:lastModifiedBy>Charlotte SAULNERON</cp:lastModifiedBy>
  <cp:lastPrinted>2022-09-12T08:08:37Z</cp:lastPrinted>
  <dcterms:created xsi:type="dcterms:W3CDTF">2021-06-22T13:04:47Z</dcterms:created>
  <dcterms:modified xsi:type="dcterms:W3CDTF">2023-03-03T14:29:32Z</dcterms:modified>
</cp:coreProperties>
</file>